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IO\IOd\IOd_OHTS\SMLOUVY OIČ\AKCE\BO_2022_03904_POR_úprava oddělení 7-9\1. Zadání\"/>
    </mc:Choice>
  </mc:AlternateContent>
  <bookViews>
    <workbookView xWindow="0" yWindow="0" windowWidth="28800" windowHeight="12300"/>
  </bookViews>
  <sheets>
    <sheet name="Stavba" sheetId="1" r:id="rId1"/>
    <sheet name="VzorPolozky" sheetId="10" state="hidden" r:id="rId2"/>
    <sheet name="01 03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03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03 Pol'!$A$1:$Y$94</definedName>
    <definedName name="_xlnm.Print_Area" localSheetId="0">Stavba!$A$1:$J$74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9" i="12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G21" i="12" s="1"/>
  <c r="I56" i="1" s="1"/>
  <c r="I22" i="12"/>
  <c r="I21" i="12" s="1"/>
  <c r="K22" i="12"/>
  <c r="K21" i="12" s="1"/>
  <c r="O22" i="12"/>
  <c r="O21" i="12" s="1"/>
  <c r="Q22" i="12"/>
  <c r="Q21" i="12" s="1"/>
  <c r="V22" i="12"/>
  <c r="V21" i="12" s="1"/>
  <c r="G24" i="12"/>
  <c r="G23" i="12" s="1"/>
  <c r="I57" i="1" s="1"/>
  <c r="I24" i="12"/>
  <c r="I23" i="12" s="1"/>
  <c r="K24" i="12"/>
  <c r="K23" i="12" s="1"/>
  <c r="O24" i="12"/>
  <c r="O23" i="12" s="1"/>
  <c r="Q24" i="12"/>
  <c r="Q23" i="12" s="1"/>
  <c r="V24" i="12"/>
  <c r="V23" i="12" s="1"/>
  <c r="G26" i="12"/>
  <c r="G25" i="12" s="1"/>
  <c r="I58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G33" i="12" s="1"/>
  <c r="I60" i="1" s="1"/>
  <c r="I34" i="12"/>
  <c r="I33" i="12" s="1"/>
  <c r="K34" i="12"/>
  <c r="K33" i="12" s="1"/>
  <c r="O34" i="12"/>
  <c r="O33" i="12" s="1"/>
  <c r="Q34" i="12"/>
  <c r="Q33" i="12" s="1"/>
  <c r="V34" i="12"/>
  <c r="V33" i="12" s="1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9" i="12"/>
  <c r="M49" i="12" s="1"/>
  <c r="M48" i="12" s="1"/>
  <c r="I49" i="12"/>
  <c r="I48" i="12" s="1"/>
  <c r="K49" i="12"/>
  <c r="K48" i="12" s="1"/>
  <c r="O49" i="12"/>
  <c r="O48" i="12" s="1"/>
  <c r="Q49" i="12"/>
  <c r="Q48" i="12" s="1"/>
  <c r="V49" i="12"/>
  <c r="V48" i="12" s="1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7" i="12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7" i="12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6" i="12"/>
  <c r="G75" i="12" s="1"/>
  <c r="I70" i="1" s="1"/>
  <c r="I76" i="12"/>
  <c r="I75" i="12" s="1"/>
  <c r="K76" i="12"/>
  <c r="K75" i="12" s="1"/>
  <c r="O76" i="12"/>
  <c r="O75" i="12" s="1"/>
  <c r="Q76" i="12"/>
  <c r="Q75" i="12" s="1"/>
  <c r="V76" i="12"/>
  <c r="V75" i="12" s="1"/>
  <c r="G78" i="12"/>
  <c r="G77" i="12" s="1"/>
  <c r="I71" i="1" s="1"/>
  <c r="I78" i="12"/>
  <c r="I77" i="12" s="1"/>
  <c r="K78" i="12"/>
  <c r="K77" i="12" s="1"/>
  <c r="O78" i="12"/>
  <c r="O77" i="12" s="1"/>
  <c r="Q78" i="12"/>
  <c r="Q77" i="12" s="1"/>
  <c r="V78" i="12"/>
  <c r="V77" i="12" s="1"/>
  <c r="G80" i="12"/>
  <c r="M80" i="12" s="1"/>
  <c r="M79" i="12" s="1"/>
  <c r="I80" i="12"/>
  <c r="I79" i="12" s="1"/>
  <c r="K80" i="12"/>
  <c r="K79" i="12" s="1"/>
  <c r="O80" i="12"/>
  <c r="O79" i="12" s="1"/>
  <c r="Q80" i="12"/>
  <c r="Q79" i="12" s="1"/>
  <c r="V80" i="12"/>
  <c r="V79" i="12" s="1"/>
  <c r="G82" i="12"/>
  <c r="M82" i="12" s="1"/>
  <c r="M81" i="12" s="1"/>
  <c r="I82" i="12"/>
  <c r="I81" i="12" s="1"/>
  <c r="K82" i="12"/>
  <c r="K81" i="12" s="1"/>
  <c r="O82" i="12"/>
  <c r="O81" i="12" s="1"/>
  <c r="Q82" i="12"/>
  <c r="Q81" i="12" s="1"/>
  <c r="V82" i="12"/>
  <c r="V81" i="12" s="1"/>
  <c r="AE84" i="12"/>
  <c r="F40" i="1" s="1"/>
  <c r="I20" i="1"/>
  <c r="I19" i="1"/>
  <c r="M78" i="12" l="1"/>
  <c r="M77" i="12" s="1"/>
  <c r="I35" i="12"/>
  <c r="G18" i="12"/>
  <c r="I55" i="1" s="1"/>
  <c r="G13" i="12"/>
  <c r="I54" i="1" s="1"/>
  <c r="Q10" i="12"/>
  <c r="I27" i="12"/>
  <c r="G8" i="12"/>
  <c r="G62" i="12"/>
  <c r="I67" i="1" s="1"/>
  <c r="G50" i="12"/>
  <c r="I65" i="1" s="1"/>
  <c r="O38" i="12"/>
  <c r="M35" i="12"/>
  <c r="V43" i="12"/>
  <c r="M16" i="12"/>
  <c r="O10" i="12"/>
  <c r="V65" i="12"/>
  <c r="V35" i="12"/>
  <c r="Q18" i="12"/>
  <c r="G70" i="12"/>
  <c r="I69" i="1" s="1"/>
  <c r="I65" i="12"/>
  <c r="V62" i="12"/>
  <c r="I43" i="12"/>
  <c r="M76" i="12"/>
  <c r="M75" i="12" s="1"/>
  <c r="V70" i="12"/>
  <c r="K65" i="12"/>
  <c r="M43" i="12"/>
  <c r="I38" i="12"/>
  <c r="M22" i="12"/>
  <c r="M21" i="12" s="1"/>
  <c r="M19" i="12"/>
  <c r="M18" i="12" s="1"/>
  <c r="K55" i="12"/>
  <c r="G38" i="12"/>
  <c r="I62" i="1" s="1"/>
  <c r="K10" i="12"/>
  <c r="M10" i="12"/>
  <c r="Q62" i="12"/>
  <c r="O55" i="12"/>
  <c r="K18" i="12"/>
  <c r="I18" i="12"/>
  <c r="G79" i="12"/>
  <c r="I72" i="1" s="1"/>
  <c r="I18" i="1" s="1"/>
  <c r="O35" i="12"/>
  <c r="M62" i="12"/>
  <c r="O50" i="12"/>
  <c r="K35" i="12"/>
  <c r="I13" i="12"/>
  <c r="F41" i="1"/>
  <c r="G55" i="12"/>
  <c r="I66" i="1" s="1"/>
  <c r="Q38" i="12"/>
  <c r="K13" i="12"/>
  <c r="Q50" i="12"/>
  <c r="AF84" i="12"/>
  <c r="G27" i="12"/>
  <c r="I59" i="1" s="1"/>
  <c r="O18" i="12"/>
  <c r="V10" i="12"/>
  <c r="G10" i="12"/>
  <c r="I53" i="1" s="1"/>
  <c r="V55" i="12"/>
  <c r="Q55" i="12"/>
  <c r="I50" i="12"/>
  <c r="K38" i="12"/>
  <c r="I52" i="1"/>
  <c r="O70" i="12"/>
  <c r="G65" i="12"/>
  <c r="I68" i="1" s="1"/>
  <c r="O62" i="12"/>
  <c r="K50" i="12"/>
  <c r="M50" i="12"/>
  <c r="Q43" i="12"/>
  <c r="G43" i="12"/>
  <c r="I63" i="1" s="1"/>
  <c r="Q27" i="12"/>
  <c r="V13" i="12"/>
  <c r="F39" i="1"/>
  <c r="G81" i="12"/>
  <c r="I73" i="1" s="1"/>
  <c r="Q70" i="12"/>
  <c r="O43" i="12"/>
  <c r="M57" i="12"/>
  <c r="M55" i="12" s="1"/>
  <c r="G48" i="12"/>
  <c r="I64" i="1" s="1"/>
  <c r="G35" i="12"/>
  <c r="I61" i="1" s="1"/>
  <c r="O13" i="12"/>
  <c r="I55" i="12"/>
  <c r="O27" i="12"/>
  <c r="K70" i="12"/>
  <c r="I70" i="12"/>
  <c r="O65" i="12"/>
  <c r="K62" i="12"/>
  <c r="I62" i="12"/>
  <c r="V50" i="12"/>
  <c r="K43" i="12"/>
  <c r="M29" i="12"/>
  <c r="M27" i="12" s="1"/>
  <c r="K27" i="12"/>
  <c r="M24" i="12"/>
  <c r="M23" i="12" s="1"/>
  <c r="Q13" i="12"/>
  <c r="I10" i="12"/>
  <c r="Q65" i="12"/>
  <c r="V38" i="12"/>
  <c r="Q35" i="12"/>
  <c r="V27" i="12"/>
  <c r="V18" i="12"/>
  <c r="M70" i="12"/>
  <c r="M13" i="12"/>
  <c r="M39" i="12"/>
  <c r="M67" i="12"/>
  <c r="M65" i="12" s="1"/>
  <c r="M42" i="12"/>
  <c r="M34" i="12"/>
  <c r="M33" i="12" s="1"/>
  <c r="M26" i="12"/>
  <c r="M25" i="12" s="1"/>
  <c r="J28" i="1"/>
  <c r="J26" i="1"/>
  <c r="G38" i="1"/>
  <c r="F38" i="1"/>
  <c r="J23" i="1"/>
  <c r="J24" i="1"/>
  <c r="J25" i="1"/>
  <c r="J27" i="1"/>
  <c r="E24" i="1"/>
  <c r="E26" i="1"/>
  <c r="I17" i="1" l="1"/>
  <c r="F42" i="1"/>
  <c r="G40" i="1"/>
  <c r="H40" i="1" s="1"/>
  <c r="I40" i="1" s="1"/>
  <c r="G39" i="1"/>
  <c r="G42" i="1" s="1"/>
  <c r="G25" i="1" s="1"/>
  <c r="A25" i="1" s="1"/>
  <c r="G41" i="1"/>
  <c r="H41" i="1" s="1"/>
  <c r="I41" i="1" s="1"/>
  <c r="I74" i="1"/>
  <c r="I16" i="1"/>
  <c r="I21" i="1" s="1"/>
  <c r="G84" i="12"/>
  <c r="M38" i="12"/>
  <c r="J66" i="1" l="1"/>
  <c r="J59" i="1"/>
  <c r="J70" i="1"/>
  <c r="J57" i="1"/>
  <c r="J69" i="1"/>
  <c r="J60" i="1"/>
  <c r="J53" i="1"/>
  <c r="J65" i="1"/>
  <c r="J54" i="1"/>
  <c r="J52" i="1"/>
  <c r="J62" i="1"/>
  <c r="J73" i="1"/>
  <c r="J64" i="1"/>
  <c r="J71" i="1"/>
  <c r="J55" i="1"/>
  <c r="J56" i="1"/>
  <c r="J63" i="1"/>
  <c r="J61" i="1"/>
  <c r="J72" i="1"/>
  <c r="J68" i="1"/>
  <c r="J67" i="1"/>
  <c r="J58" i="1"/>
  <c r="A26" i="1"/>
  <c r="G26" i="1"/>
  <c r="G23" i="1"/>
  <c r="A23" i="1" s="1"/>
  <c r="G28" i="1"/>
  <c r="H39" i="1"/>
  <c r="H42" i="1" l="1"/>
  <c r="I39" i="1"/>
  <c r="I42" i="1" s="1"/>
  <c r="J74" i="1"/>
  <c r="G24" i="1"/>
  <c r="A27" i="1" s="1"/>
  <c r="A24" i="1"/>
  <c r="J39" i="1" l="1"/>
  <c r="J42" i="1" s="1"/>
  <c r="J41" i="1"/>
  <c r="J40" i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uzivatel4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<sst xmlns="http://schemas.openxmlformats.org/spreadsheetml/2006/main" count="702" uniqueCount="262">
  <si>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</si>
  <si>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</si>
  <si>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</si>
  <si>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</si>
  <si>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</si>
  <si>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</si>
  <si>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</si>
  <si>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</si>
  <si>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</si>
  <si>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</si>
  <si>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</si>
  <si>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</si>
  <si>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</si>
  <si>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</si>
  <si>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</si>
  <si>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</si>
  <si>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</si>
  <si>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</si>
  <si>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</si>
  <si>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</si>
  <si>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</si>
  <si>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</si>
  <si>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</si>
  <si>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</si>
  <si>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</si>
  <si>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</si>
  <si>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</si>
  <si>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</si>
  <si>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</si>
  <si>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</si>
  <si>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</si>
  <si>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</si>
  <si>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</si>
  <si>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</si>
  <si>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</si>
  <si>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</si>
  <si>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</si>
  <si>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</si>
  <si>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</si>
  <si>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</si>
  <si>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</si>
  <si>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03</t>
  </si>
  <si>
    <t>Úpravy oddělení klinické studie</t>
  </si>
  <si>
    <t>01</t>
  </si>
  <si>
    <t>Budova B</t>
  </si>
  <si>
    <t>Objekt:</t>
  </si>
  <si>
    <t>Rozpočet:</t>
  </si>
  <si>
    <t>100</t>
  </si>
  <si>
    <t>Porodnice 3 np</t>
  </si>
  <si>
    <t>Stavba</t>
  </si>
  <si>
    <t>Celkem za stavbu</t>
  </si>
  <si>
    <t>CZK</t>
  </si>
  <si>
    <t>#POPS</t>
  </si>
  <si>
    <t>Popis stavby: 100 - Porodnice 3 np</t>
  </si>
  <si>
    <t>#POPO</t>
  </si>
  <si>
    <t>Popis objektu: 01 - Budova B</t>
  </si>
  <si>
    <t>#POPR</t>
  </si>
  <si>
    <t>Popis rozpočtu: 03 - Úpravy oddělení klinické studie</t>
  </si>
  <si>
    <t>Rekapitulace dílů</t>
  </si>
  <si>
    <t>Typ dílu</t>
  </si>
  <si>
    <t>3</t>
  </si>
  <si>
    <t>Svislé a kompletní konstrukce</t>
  </si>
  <si>
    <t>34</t>
  </si>
  <si>
    <t>Stěny a příčky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</si>
  <si>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</si>
  <si>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</si>
  <si>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</si>
  <si>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</si>
  <si>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</si>
  <si>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</si>
  <si>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</si>
  <si>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</si>
  <si>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</si>
  <si>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</si>
  <si>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</si>
  <si>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</si>
  <si>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</si>
  <si>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</si>
  <si>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</si>
  <si>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</si>
  <si>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</si>
  <si>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</si>
  <si>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725</t>
  </si>
  <si>
    <t>Zařizovací předměty</t>
  </si>
  <si>
    <t>733</t>
  </si>
  <si>
    <t>Rozvod potrubí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</si>
  <si>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</si>
  <si>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</si>
  <si>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</si>
  <si>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</si>
  <si>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</si>
  <si>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</si>
  <si>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</si>
  <si>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</si>
  <si>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</si>
  <si>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</si>
  <si>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</si>
  <si>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</si>
  <si>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</si>
  <si>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</si>
  <si>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</si>
  <si>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</si>
  <si>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</si>
  <si>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</si>
  <si>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</si>
  <si>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</si>
  <si>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</si>
  <si>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</si>
  <si>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</si>
  <si>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</si>
  <si>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</si>
  <si>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</si>
  <si>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</si>
  <si>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</si>
  <si>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</si>
  <si>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</si>
  <si>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</si>
  <si>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</si>
  <si>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</si>
  <si>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</si>
  <si>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</si>
  <si>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</si>
  <si>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</si>
  <si>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</si>
  <si>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</si>
  <si>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</si>
  <si>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</si>
  <si>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</si>
  <si>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</si>
  <si>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</si>
  <si>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</si>
  <si>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</si>
  <si>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</si>
  <si>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</si>
  <si>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</si>
  <si>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342255024RT1</t>
  </si>
  <si>
    <t>Příčky z desek Ytong tl. 100 mm desky Klasik, 599 x 249 x 100 mm</t>
  </si>
  <si>
    <t>m2</t>
  </si>
  <si>
    <t>RTS 22/ II</t>
  </si>
  <si>
    <t>Indiv</t>
  </si>
  <si>
    <t>Práce</t>
  </si>
  <si>
    <t>Běžná</t>
  </si>
  <si>
    <t>POL1_</t>
  </si>
  <si>
    <t>342012321R00</t>
  </si>
  <si>
    <t>Příčka SDK tl. 125mm,ocel.kce,1x oplášť.,RB 12,5mm vyztužená + kotvená do stropu</t>
  </si>
  <si>
    <t>347016111R00</t>
  </si>
  <si>
    <t>Předstěna SDK,tl. 65 mm,oc.kce CW,1x RB 12,5 mm, bez izol ( sdk kastlík rozvody )</t>
  </si>
  <si>
    <t>POP</t>
  </si>
  <si>
    <t>612403386RT1</t>
  </si>
  <si>
    <t>Hrubá výplň rýh ve stěnách do 10x10cm maltou z SMS zdicí maltou</t>
  </si>
  <si>
    <t>m</t>
  </si>
  <si>
    <t>612421231R00</t>
  </si>
  <si>
    <t>Oprava vápen.omítek stěn do 10 % pl. - štukových</t>
  </si>
  <si>
    <t>614472605RT3</t>
  </si>
  <si>
    <t>Oprava vnitř.beton.konstr.pl.do 1 m2 tl. 5 mm včetně dodávky opravné stěrky např. Chemos OT 101</t>
  </si>
  <si>
    <t>kus</t>
  </si>
  <si>
    <t>622319005R00</t>
  </si>
  <si>
    <t>Vyrovnávací vrstva z cementové malty tl. 10 mm</t>
  </si>
  <si>
    <t>632418110RT1</t>
  </si>
  <si>
    <t>Potěr ze SMS Baumit, ruční zpracování, tl. 10 mm Nivello Quattro samonivelační, vč. penetrace Grund</t>
  </si>
  <si>
    <t>632441491R00</t>
  </si>
  <si>
    <t>Broušení anhydritových potěrů - odstranění šlemu</t>
  </si>
  <si>
    <t>642942111RT4</t>
  </si>
  <si>
    <t>Osazení zárubní dveřních ocelových, pl. do 2,5 m2 včetně dodávky zárubně 800 x 1970 x 100 mm</t>
  </si>
  <si>
    <t>941955003R00</t>
  </si>
  <si>
    <t>Lešení lehké pomocné, výška podlahy do 2,5 m</t>
  </si>
  <si>
    <t>952901114R00</t>
  </si>
  <si>
    <t>Vyčištění budov o výšce podlaží nad 4 m</t>
  </si>
  <si>
    <t>962031124R00</t>
  </si>
  <si>
    <t>Bourání příček z cihel pálených děrovan. tl.115 mm</t>
  </si>
  <si>
    <t>965048150R00</t>
  </si>
  <si>
    <t>Dočištění povrchu po vybourání dlažeb, tmel do 50%</t>
  </si>
  <si>
    <t>965048515R00</t>
  </si>
  <si>
    <t>Broušení betonových povrchů do tl. 5 mm</t>
  </si>
  <si>
    <t>965081713RT1</t>
  </si>
  <si>
    <t>Bourání dlažeb keramických tl.10 mm, nad 1 m2 ručně, dlaždice keramické</t>
  </si>
  <si>
    <t>978059531R00</t>
  </si>
  <si>
    <t>Odsekání vnitřních obkladů stěn nad 2 m2</t>
  </si>
  <si>
    <t>998011002R00</t>
  </si>
  <si>
    <t>Přesun hmot pro budovy zděné výšky do 12 m</t>
  </si>
  <si>
    <t>kompl</t>
  </si>
  <si>
    <t>711212001RT2</t>
  </si>
  <si>
    <t>Izolace proti vodě a vlhkosti, hydroizolační povlak - nátěr Mapegum WPS (fa Mapei)</t>
  </si>
  <si>
    <t>711212611RT2</t>
  </si>
  <si>
    <t>Utěsnění detailů při stěrkových hydroizolacích, těsnicí pás do svislých koutů Mapeband šířka 100 mm (fa Mapei)</t>
  </si>
  <si>
    <t>720RX2</t>
  </si>
  <si>
    <t>ZTI práce - úprava rozvodů pro sprchu včetně drážek</t>
  </si>
  <si>
    <t>Vlastní</t>
  </si>
  <si>
    <t>720RX3</t>
  </si>
  <si>
    <t>doplnění umyvadla na wc pacienti, včetně dodávky umyvadla a baterie</t>
  </si>
  <si>
    <t>720RX1</t>
  </si>
  <si>
    <t>ZTI práce - přesun vody, odpadu a umyvada do skladu, včetně dodávky umyvadla a beterie</t>
  </si>
  <si>
    <t>HZS</t>
  </si>
  <si>
    <t>POL10_</t>
  </si>
  <si>
    <t>720RX4</t>
  </si>
  <si>
    <t>ZTi práce doplňkové</t>
  </si>
  <si>
    <t xml:space="preserve">hod   </t>
  </si>
  <si>
    <t>725013163R00</t>
  </si>
  <si>
    <t>Klozet kombi LYRA Plus, nádrž s armat. odpad.vodor</t>
  </si>
  <si>
    <t>soubor</t>
  </si>
  <si>
    <t>725249102R00</t>
  </si>
  <si>
    <t>Montáž sprchových mís a vaniček, včetně dodávky</t>
  </si>
  <si>
    <t>725330820R00</t>
  </si>
  <si>
    <t>Demontáž výlevky diturvitové</t>
  </si>
  <si>
    <t>725845911RT1</t>
  </si>
  <si>
    <t>Baterie sprchová podomítková standardní</t>
  </si>
  <si>
    <t>733191916R00</t>
  </si>
  <si>
    <t>Zaslepení potrubí  DN 32 ( koupelna )</t>
  </si>
  <si>
    <t>771212113R00</t>
  </si>
  <si>
    <t>Kladení dlažby keramické do TM, vel. do 400x400 mm</t>
  </si>
  <si>
    <t>771578011R00</t>
  </si>
  <si>
    <t>Spára podlaha - stěna, silikonem</t>
  </si>
  <si>
    <t>vč. dodávky a montáže silikonu.</t>
  </si>
  <si>
    <t>597623121R</t>
  </si>
  <si>
    <t>Dlaždice 20x20 Color Two bílá mat</t>
  </si>
  <si>
    <t>SPCM</t>
  </si>
  <si>
    <t>Specifikace</t>
  </si>
  <si>
    <t>POL3_</t>
  </si>
  <si>
    <t>776421100RU1</t>
  </si>
  <si>
    <t>Lepení podlahových soklíků z PVC a vinylu včetně dodávky soklíku PVC</t>
  </si>
  <si>
    <t>776511810R00</t>
  </si>
  <si>
    <t>Odstranění PVC a koberců lepených bez podložky</t>
  </si>
  <si>
    <t>776521110R00</t>
  </si>
  <si>
    <t xml:space="preserve">Lepení povlak.podlah z pásů PVC na lepidlo </t>
  </si>
  <si>
    <t>776994111RT1</t>
  </si>
  <si>
    <t xml:space="preserve">Svařování povlakových podlah z pásů nebo čtverců včetně svařovací šňůry </t>
  </si>
  <si>
    <t>998776102R00</t>
  </si>
  <si>
    <t>Přesun hmot pro podlahy povlakové, výšky do 12 m</t>
  </si>
  <si>
    <t>28412303R</t>
  </si>
  <si>
    <t>Podlahovina PVC  tl. 2 mm š. 2 m, tř zátěže 34 pro nemocniční prostory</t>
  </si>
  <si>
    <t>781415015R00</t>
  </si>
  <si>
    <t>Montáž obkladů stěn, porovin.,tmel, 20x20,30x15 cm</t>
  </si>
  <si>
    <t>597813600R</t>
  </si>
  <si>
    <t>Obkládačka 20x20 bílá mat Color One</t>
  </si>
  <si>
    <t>783225100R00</t>
  </si>
  <si>
    <t>Nátěr syntetický kovových konstrukcí 2x + 1x email ( zárubně )</t>
  </si>
  <si>
    <t>783322220R00</t>
  </si>
  <si>
    <t>Nátěr syntetický ocel. radiát. článků 2x +1x email</t>
  </si>
  <si>
    <t>783602821R00</t>
  </si>
  <si>
    <t>Odstranění nátěrů truhlářských, oken opálením</t>
  </si>
  <si>
    <t>783626028RT2</t>
  </si>
  <si>
    <t>Tmelení defektů povrchu truhl. výrobků, ( dveří ) tmel  2 x + broušení + nátěr 2x</t>
  </si>
  <si>
    <t>784402801R00</t>
  </si>
  <si>
    <t>Odstranění malby oškrábáním v místnosti H do 3,8 m</t>
  </si>
  <si>
    <t>784191101R00</t>
  </si>
  <si>
    <t>Penetrace podkladu univerzální Primalex 1x</t>
  </si>
  <si>
    <t>784195212R00</t>
  </si>
  <si>
    <t>Malba Primalex Plus, bílá, bez penetrace, 2 x</t>
  </si>
  <si>
    <t>784011222RT2</t>
  </si>
  <si>
    <t>Zakrytí podlah, včetně odstranění včetně papírové lepenky</t>
  </si>
  <si>
    <t>787185111R00</t>
  </si>
  <si>
    <t>Zaskl.stěn tmel. sklem profil.vyzt.,jednod. v.1 m</t>
  </si>
  <si>
    <t>210RX1</t>
  </si>
  <si>
    <t>M24RX1</t>
  </si>
  <si>
    <t>Úprava vzduchotechniky a doplnění ventilátoru do sprchy</t>
  </si>
  <si>
    <t>979081111R00</t>
  </si>
  <si>
    <t>Odvoz suti a vybour. hmot na skládku do 1 km, včetně poplatku za skládku suti + pvc</t>
  </si>
  <si>
    <t>SUM</t>
  </si>
  <si>
    <t>Poznámky uchazeče k zadání</t>
  </si>
  <si>
    <t>POPUZIV</t>
  </si>
  <si>
    <t>END</t>
  </si>
  <si>
    <t>Elektroinstalace - doplnění instalace do skladu pro zásuvky, úprava rozvodů WC/sprcha + koncové prvky wc/sprcha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</si>
</sst>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2" t="s">
        <v>4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2"/>
      <c r="B2" s="77" t="s">
        <v>24</v>
      </c>
      <c r="C2" s="78"/>
      <c r="D2" s="79" t="s">
        <v>47</v>
      </c>
      <c r="E2" s="228" t="s">
        <v>48</v>
      </c>
      <c r="F2" s="229"/>
      <c r="G2" s="229"/>
      <c r="H2" s="229"/>
      <c r="I2" s="229"/>
      <c r="J2" s="230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1" t="s">
        <v>44</v>
      </c>
      <c r="F3" s="232"/>
      <c r="G3" s="232"/>
      <c r="H3" s="232"/>
      <c r="I3" s="232"/>
      <c r="J3" s="233"/>
    </row>
    <row r="4" spans="1:15" ht="23.25" customHeight="1" x14ac:dyDescent="0.2">
      <c r="A4" s="76">
        <v>1574</v>
      </c>
      <c r="B4" s="82" t="s">
        <v>46</v>
      </c>
      <c r="C4" s="83"/>
      <c r="D4" s="84" t="s">
        <v>41</v>
      </c>
      <c r="E4" s="211" t="s">
        <v>42</v>
      </c>
      <c r="F4" s="212"/>
      <c r="G4" s="212"/>
      <c r="H4" s="212"/>
      <c r="I4" s="212"/>
      <c r="J4" s="213"/>
    </row>
    <row r="5" spans="1:15" ht="24" customHeight="1" x14ac:dyDescent="0.2">
      <c r="A5" s="2"/>
      <c r="B5" s="31" t="s">
        <v>23</v>
      </c>
      <c r="D5" s="216"/>
      <c r="E5" s="217"/>
      <c r="F5" s="217"/>
      <c r="G5" s="21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8"/>
      <c r="E6" s="219"/>
      <c r="F6" s="219"/>
      <c r="G6" s="21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0"/>
      <c r="F7" s="221"/>
      <c r="G7" s="22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5"/>
      <c r="E11" s="235"/>
      <c r="F11" s="235"/>
      <c r="G11" s="235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0"/>
      <c r="E12" s="210"/>
      <c r="F12" s="210"/>
      <c r="G12" s="210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4"/>
      <c r="F13" s="215"/>
      <c r="G13" s="21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4"/>
      <c r="F15" s="234"/>
      <c r="G15" s="236"/>
      <c r="H15" s="236"/>
      <c r="I15" s="236" t="s">
        <v>31</v>
      </c>
      <c r="J15" s="237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9"/>
      <c r="F16" s="200"/>
      <c r="G16" s="199"/>
      <c r="H16" s="200"/>
      <c r="I16" s="199">
        <f>SUMIF(F52:F73,A16,I52:I73)+SUMIF(F52:F73,"PSU",I52:I73)</f>
        <v>0</v>
      </c>
      <c r="J16" s="201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9"/>
      <c r="F17" s="200"/>
      <c r="G17" s="199"/>
      <c r="H17" s="200"/>
      <c r="I17" s="199">
        <f>SUMIF(F52:F73,A17,I52:I73)</f>
        <v>0</v>
      </c>
      <c r="J17" s="201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9"/>
      <c r="F18" s="200"/>
      <c r="G18" s="199"/>
      <c r="H18" s="200"/>
      <c r="I18" s="199">
        <f>SUMIF(F52:F73,A18,I52:I73)</f>
        <v>0</v>
      </c>
      <c r="J18" s="201"/>
    </row>
    <row r="19" spans="1:10" ht="23.25" customHeight="1" x14ac:dyDescent="0.2">
      <c r="A19" s="139" t="s">
        <v>105</v>
      </c>
      <c r="B19" s="38" t="s">
        <v>29</v>
      </c>
      <c r="C19" s="62"/>
      <c r="D19" s="63"/>
      <c r="E19" s="199"/>
      <c r="F19" s="200"/>
      <c r="G19" s="199"/>
      <c r="H19" s="200"/>
      <c r="I19" s="199">
        <f>SUMIF(F52:F73,A19,I52:I73)</f>
        <v>0</v>
      </c>
      <c r="J19" s="201"/>
    </row>
    <row r="20" spans="1:10" ht="23.25" customHeight="1" x14ac:dyDescent="0.2">
      <c r="A20" s="139" t="s">
        <v>106</v>
      </c>
      <c r="B20" s="38" t="s">
        <v>30</v>
      </c>
      <c r="C20" s="62"/>
      <c r="D20" s="63"/>
      <c r="E20" s="199"/>
      <c r="F20" s="200"/>
      <c r="G20" s="199"/>
      <c r="H20" s="200"/>
      <c r="I20" s="199">
        <f>SUMIF(F52:F73,A20,I52:I73)</f>
        <v>0</v>
      </c>
      <c r="J20" s="201"/>
    </row>
    <row r="21" spans="1:10" ht="23.25" customHeight="1" x14ac:dyDescent="0.2">
      <c r="A21" s="2"/>
      <c r="B21" s="48" t="s">
        <v>31</v>
      </c>
      <c r="C21" s="64"/>
      <c r="D21" s="65"/>
      <c r="E21" s="202"/>
      <c r="F21" s="238"/>
      <c r="G21" s="202"/>
      <c r="H21" s="238"/>
      <c r="I21" s="202">
        <f>SUM(I16:J20)</f>
        <v>0</v>
      </c>
      <c r="J21" s="20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7">
        <f>ZakladDPHSniVypocet</f>
        <v>0</v>
      </c>
      <c r="H23" s="198"/>
      <c r="I23" s="1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5">
        <f>A23</f>
        <v>0</v>
      </c>
      <c r="H24" s="196"/>
      <c r="I24" s="1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7">
        <f>ZakladDPHZaklVypocet</f>
        <v>0</v>
      </c>
      <c r="H25" s="198"/>
      <c r="I25" s="1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5">
        <f>A25</f>
        <v>0</v>
      </c>
      <c r="H26" s="226"/>
      <c r="I26" s="22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7">
        <f>CenaCelkem-(ZakladDPHSni+DPHSni+ZakladDPHZakl+DPHZakl)</f>
        <v>0</v>
      </c>
      <c r="H27" s="227"/>
      <c r="I27" s="227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4">
        <f>ZakladDPHSniVypocet+ZakladDPHZaklVypocet</f>
        <v>0</v>
      </c>
      <c r="H28" s="205"/>
      <c r="I28" s="205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4">
        <f>A27</f>
        <v>0</v>
      </c>
      <c r="H29" s="204"/>
      <c r="I29" s="204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6"/>
      <c r="E34" s="207"/>
      <c r="G34" s="208"/>
      <c r="H34" s="209"/>
      <c r="I34" s="209"/>
      <c r="J34" s="25"/>
    </row>
    <row r="35" spans="1:10" ht="12.75" customHeight="1" x14ac:dyDescent="0.2">
      <c r="A35" s="2"/>
      <c r="B35" s="2"/>
      <c r="D35" s="194" t="s">
        <v>2</v>
      </c>
      <c r="E35" s="1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189"/>
      <c r="D39" s="189"/>
      <c r="E39" s="189"/>
      <c r="F39" s="99">
        <f>'01 03 Pol'!AE84</f>
        <v>0</v>
      </c>
      <c r="G39" s="100">
        <f>'01 03 Pol'!AF84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43</v>
      </c>
      <c r="C40" s="190" t="s">
        <v>44</v>
      </c>
      <c r="D40" s="190"/>
      <c r="E40" s="190"/>
      <c r="F40" s="104">
        <f>'01 03 Pol'!AE84</f>
        <v>0</v>
      </c>
      <c r="G40" s="105">
        <f>'01 03 Pol'!AF84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41</v>
      </c>
      <c r="C41" s="189" t="s">
        <v>42</v>
      </c>
      <c r="D41" s="189"/>
      <c r="E41" s="189"/>
      <c r="F41" s="108">
        <f>'01 03 Pol'!AE84</f>
        <v>0</v>
      </c>
      <c r="G41" s="101">
        <f>'01 03 Pol'!AF84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1" t="s">
        <v>50</v>
      </c>
      <c r="C42" s="192"/>
      <c r="D42" s="192"/>
      <c r="E42" s="193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52</v>
      </c>
      <c r="B44" t="s">
        <v>53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9" spans="1:10" ht="15.75" x14ac:dyDescent="0.25">
      <c r="B49" s="120" t="s">
        <v>58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59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60</v>
      </c>
      <c r="C52" s="187" t="s">
        <v>61</v>
      </c>
      <c r="D52" s="188"/>
      <c r="E52" s="188"/>
      <c r="F52" s="137" t="s">
        <v>26</v>
      </c>
      <c r="G52" s="129"/>
      <c r="H52" s="129"/>
      <c r="I52" s="129">
        <f>'01 03 Pol'!G8</f>
        <v>0</v>
      </c>
      <c r="J52" s="134" t="str">
        <f>IF(I74=0,"",I52/I74*100)</f>
        <v/>
      </c>
    </row>
    <row r="53" spans="1:10" ht="36.75" customHeight="1" x14ac:dyDescent="0.2">
      <c r="A53" s="123"/>
      <c r="B53" s="128" t="s">
        <v>62</v>
      </c>
      <c r="C53" s="187" t="s">
        <v>63</v>
      </c>
      <c r="D53" s="188"/>
      <c r="E53" s="188"/>
      <c r="F53" s="137" t="s">
        <v>26</v>
      </c>
      <c r="G53" s="129"/>
      <c r="H53" s="129"/>
      <c r="I53" s="129">
        <f>'01 03 Pol'!G10</f>
        <v>0</v>
      </c>
      <c r="J53" s="134" t="str">
        <f>IF(I74=0,"",I53/I74*100)</f>
        <v/>
      </c>
    </row>
    <row r="54" spans="1:10" ht="36.75" customHeight="1" x14ac:dyDescent="0.2">
      <c r="A54" s="123"/>
      <c r="B54" s="128" t="s">
        <v>64</v>
      </c>
      <c r="C54" s="187" t="s">
        <v>65</v>
      </c>
      <c r="D54" s="188"/>
      <c r="E54" s="188"/>
      <c r="F54" s="137" t="s">
        <v>26</v>
      </c>
      <c r="G54" s="129"/>
      <c r="H54" s="129"/>
      <c r="I54" s="129">
        <f>'01 03 Pol'!G13</f>
        <v>0</v>
      </c>
      <c r="J54" s="134" t="str">
        <f>IF(I74=0,"",I54/I74*100)</f>
        <v/>
      </c>
    </row>
    <row r="55" spans="1:10" ht="36.75" customHeight="1" x14ac:dyDescent="0.2">
      <c r="A55" s="123"/>
      <c r="B55" s="128" t="s">
        <v>66</v>
      </c>
      <c r="C55" s="187" t="s">
        <v>67</v>
      </c>
      <c r="D55" s="188"/>
      <c r="E55" s="188"/>
      <c r="F55" s="137" t="s">
        <v>26</v>
      </c>
      <c r="G55" s="129"/>
      <c r="H55" s="129"/>
      <c r="I55" s="129">
        <f>'01 03 Pol'!G18</f>
        <v>0</v>
      </c>
      <c r="J55" s="134" t="str">
        <f>IF(I74=0,"",I55/I74*100)</f>
        <v/>
      </c>
    </row>
    <row r="56" spans="1:10" ht="36.75" customHeight="1" x14ac:dyDescent="0.2">
      <c r="A56" s="123"/>
      <c r="B56" s="128" t="s">
        <v>68</v>
      </c>
      <c r="C56" s="187" t="s">
        <v>69</v>
      </c>
      <c r="D56" s="188"/>
      <c r="E56" s="188"/>
      <c r="F56" s="137" t="s">
        <v>26</v>
      </c>
      <c r="G56" s="129"/>
      <c r="H56" s="129"/>
      <c r="I56" s="129">
        <f>'01 03 Pol'!G21</f>
        <v>0</v>
      </c>
      <c r="J56" s="134" t="str">
        <f>IF(I74=0,"",I56/I74*100)</f>
        <v/>
      </c>
    </row>
    <row r="57" spans="1:10" ht="36.75" customHeight="1" x14ac:dyDescent="0.2">
      <c r="A57" s="123"/>
      <c r="B57" s="128" t="s">
        <v>70</v>
      </c>
      <c r="C57" s="187" t="s">
        <v>71</v>
      </c>
      <c r="D57" s="188"/>
      <c r="E57" s="188"/>
      <c r="F57" s="137" t="s">
        <v>26</v>
      </c>
      <c r="G57" s="129"/>
      <c r="H57" s="129"/>
      <c r="I57" s="129">
        <f>'01 03 Pol'!G23</f>
        <v>0</v>
      </c>
      <c r="J57" s="134" t="str">
        <f>IF(I74=0,"",I57/I74*100)</f>
        <v/>
      </c>
    </row>
    <row r="58" spans="1:10" ht="36.75" customHeight="1" x14ac:dyDescent="0.2">
      <c r="A58" s="123"/>
      <c r="B58" s="128" t="s">
        <v>72</v>
      </c>
      <c r="C58" s="187" t="s">
        <v>73</v>
      </c>
      <c r="D58" s="188"/>
      <c r="E58" s="188"/>
      <c r="F58" s="137" t="s">
        <v>26</v>
      </c>
      <c r="G58" s="129"/>
      <c r="H58" s="129"/>
      <c r="I58" s="129">
        <f>'01 03 Pol'!G25</f>
        <v>0</v>
      </c>
      <c r="J58" s="134" t="str">
        <f>IF(I74=0,"",I58/I74*100)</f>
        <v/>
      </c>
    </row>
    <row r="59" spans="1:10" ht="36.75" customHeight="1" x14ac:dyDescent="0.2">
      <c r="A59" s="123"/>
      <c r="B59" s="128" t="s">
        <v>74</v>
      </c>
      <c r="C59" s="187" t="s">
        <v>75</v>
      </c>
      <c r="D59" s="188"/>
      <c r="E59" s="188"/>
      <c r="F59" s="137" t="s">
        <v>26</v>
      </c>
      <c r="G59" s="129"/>
      <c r="H59" s="129"/>
      <c r="I59" s="129">
        <f>'01 03 Pol'!G27</f>
        <v>0</v>
      </c>
      <c r="J59" s="134" t="str">
        <f>IF(I74=0,"",I59/I74*100)</f>
        <v/>
      </c>
    </row>
    <row r="60" spans="1:10" ht="36.75" customHeight="1" x14ac:dyDescent="0.2">
      <c r="A60" s="123"/>
      <c r="B60" s="128" t="s">
        <v>76</v>
      </c>
      <c r="C60" s="187" t="s">
        <v>77</v>
      </c>
      <c r="D60" s="188"/>
      <c r="E60" s="188"/>
      <c r="F60" s="137" t="s">
        <v>26</v>
      </c>
      <c r="G60" s="129"/>
      <c r="H60" s="129"/>
      <c r="I60" s="129">
        <f>'01 03 Pol'!G33</f>
        <v>0</v>
      </c>
      <c r="J60" s="134" t="str">
        <f>IF(I74=0,"",I60/I74*100)</f>
        <v/>
      </c>
    </row>
    <row r="61" spans="1:10" ht="36.75" customHeight="1" x14ac:dyDescent="0.2">
      <c r="A61" s="123"/>
      <c r="B61" s="128" t="s">
        <v>78</v>
      </c>
      <c r="C61" s="187" t="s">
        <v>79</v>
      </c>
      <c r="D61" s="188"/>
      <c r="E61" s="188"/>
      <c r="F61" s="137" t="s">
        <v>27</v>
      </c>
      <c r="G61" s="129"/>
      <c r="H61" s="129"/>
      <c r="I61" s="129">
        <f>'01 03 Pol'!G35</f>
        <v>0</v>
      </c>
      <c r="J61" s="134" t="str">
        <f>IF(I74=0,"",I61/I74*100)</f>
        <v/>
      </c>
    </row>
    <row r="62" spans="1:10" ht="36.75" customHeight="1" x14ac:dyDescent="0.2">
      <c r="A62" s="123"/>
      <c r="B62" s="128" t="s">
        <v>80</v>
      </c>
      <c r="C62" s="187" t="s">
        <v>81</v>
      </c>
      <c r="D62" s="188"/>
      <c r="E62" s="188"/>
      <c r="F62" s="137" t="s">
        <v>27</v>
      </c>
      <c r="G62" s="129"/>
      <c r="H62" s="129"/>
      <c r="I62" s="129">
        <f>'01 03 Pol'!G38</f>
        <v>0</v>
      </c>
      <c r="J62" s="134" t="str">
        <f>IF(I74=0,"",I62/I74*100)</f>
        <v/>
      </c>
    </row>
    <row r="63" spans="1:10" ht="36.75" customHeight="1" x14ac:dyDescent="0.2">
      <c r="A63" s="123"/>
      <c r="B63" s="128" t="s">
        <v>82</v>
      </c>
      <c r="C63" s="187" t="s">
        <v>83</v>
      </c>
      <c r="D63" s="188"/>
      <c r="E63" s="188"/>
      <c r="F63" s="137" t="s">
        <v>27</v>
      </c>
      <c r="G63" s="129"/>
      <c r="H63" s="129"/>
      <c r="I63" s="129">
        <f>'01 03 Pol'!G43</f>
        <v>0</v>
      </c>
      <c r="J63" s="134" t="str">
        <f>IF(I74=0,"",I63/I74*100)</f>
        <v/>
      </c>
    </row>
    <row r="64" spans="1:10" ht="36.75" customHeight="1" x14ac:dyDescent="0.2">
      <c r="A64" s="123"/>
      <c r="B64" s="128" t="s">
        <v>84</v>
      </c>
      <c r="C64" s="187" t="s">
        <v>85</v>
      </c>
      <c r="D64" s="188"/>
      <c r="E64" s="188"/>
      <c r="F64" s="137" t="s">
        <v>27</v>
      </c>
      <c r="G64" s="129"/>
      <c r="H64" s="129"/>
      <c r="I64" s="129">
        <f>'01 03 Pol'!G48</f>
        <v>0</v>
      </c>
      <c r="J64" s="134" t="str">
        <f>IF(I74=0,"",I64/I74*100)</f>
        <v/>
      </c>
    </row>
    <row r="65" spans="1:10" ht="36.75" customHeight="1" x14ac:dyDescent="0.2">
      <c r="A65" s="123"/>
      <c r="B65" s="128" t="s">
        <v>86</v>
      </c>
      <c r="C65" s="187" t="s">
        <v>87</v>
      </c>
      <c r="D65" s="188"/>
      <c r="E65" s="188"/>
      <c r="F65" s="137" t="s">
        <v>27</v>
      </c>
      <c r="G65" s="129"/>
      <c r="H65" s="129"/>
      <c r="I65" s="129">
        <f>'01 03 Pol'!G50</f>
        <v>0</v>
      </c>
      <c r="J65" s="134" t="str">
        <f>IF(I74=0,"",I65/I74*100)</f>
        <v/>
      </c>
    </row>
    <row r="66" spans="1:10" ht="36.75" customHeight="1" x14ac:dyDescent="0.2">
      <c r="A66" s="123"/>
      <c r="B66" s="128" t="s">
        <v>88</v>
      </c>
      <c r="C66" s="187" t="s">
        <v>89</v>
      </c>
      <c r="D66" s="188"/>
      <c r="E66" s="188"/>
      <c r="F66" s="137" t="s">
        <v>27</v>
      </c>
      <c r="G66" s="129"/>
      <c r="H66" s="129"/>
      <c r="I66" s="129">
        <f>'01 03 Pol'!G55</f>
        <v>0</v>
      </c>
      <c r="J66" s="134" t="str">
        <f>IF(I74=0,"",I66/I74*100)</f>
        <v/>
      </c>
    </row>
    <row r="67" spans="1:10" ht="36.75" customHeight="1" x14ac:dyDescent="0.2">
      <c r="A67" s="123"/>
      <c r="B67" s="128" t="s">
        <v>90</v>
      </c>
      <c r="C67" s="187" t="s">
        <v>91</v>
      </c>
      <c r="D67" s="188"/>
      <c r="E67" s="188"/>
      <c r="F67" s="137" t="s">
        <v>27</v>
      </c>
      <c r="G67" s="129"/>
      <c r="H67" s="129"/>
      <c r="I67" s="129">
        <f>'01 03 Pol'!G62</f>
        <v>0</v>
      </c>
      <c r="J67" s="134" t="str">
        <f>IF(I74=0,"",I67/I74*100)</f>
        <v/>
      </c>
    </row>
    <row r="68" spans="1:10" ht="36.75" customHeight="1" x14ac:dyDescent="0.2">
      <c r="A68" s="123"/>
      <c r="B68" s="128" t="s">
        <v>92</v>
      </c>
      <c r="C68" s="187" t="s">
        <v>93</v>
      </c>
      <c r="D68" s="188"/>
      <c r="E68" s="188"/>
      <c r="F68" s="137" t="s">
        <v>27</v>
      </c>
      <c r="G68" s="129"/>
      <c r="H68" s="129"/>
      <c r="I68" s="129">
        <f>'01 03 Pol'!G65</f>
        <v>0</v>
      </c>
      <c r="J68" s="134" t="str">
        <f>IF(I74=0,"",I68/I74*100)</f>
        <v/>
      </c>
    </row>
    <row r="69" spans="1:10" ht="36.75" customHeight="1" x14ac:dyDescent="0.2">
      <c r="A69" s="123"/>
      <c r="B69" s="128" t="s">
        <v>94</v>
      </c>
      <c r="C69" s="187" t="s">
        <v>95</v>
      </c>
      <c r="D69" s="188"/>
      <c r="E69" s="188"/>
      <c r="F69" s="137" t="s">
        <v>27</v>
      </c>
      <c r="G69" s="129"/>
      <c r="H69" s="129"/>
      <c r="I69" s="129">
        <f>'01 03 Pol'!G70</f>
        <v>0</v>
      </c>
      <c r="J69" s="134" t="str">
        <f>IF(I74=0,"",I69/I74*100)</f>
        <v/>
      </c>
    </row>
    <row r="70" spans="1:10" ht="36.75" customHeight="1" x14ac:dyDescent="0.2">
      <c r="A70" s="123"/>
      <c r="B70" s="128" t="s">
        <v>96</v>
      </c>
      <c r="C70" s="187" t="s">
        <v>97</v>
      </c>
      <c r="D70" s="188"/>
      <c r="E70" s="188"/>
      <c r="F70" s="137" t="s">
        <v>27</v>
      </c>
      <c r="G70" s="129"/>
      <c r="H70" s="129"/>
      <c r="I70" s="129">
        <f>'01 03 Pol'!G75</f>
        <v>0</v>
      </c>
      <c r="J70" s="134" t="str">
        <f>IF(I74=0,"",I70/I74*100)</f>
        <v/>
      </c>
    </row>
    <row r="71" spans="1:10" ht="36.75" customHeight="1" x14ac:dyDescent="0.2">
      <c r="A71" s="123"/>
      <c r="B71" s="128" t="s">
        <v>98</v>
      </c>
      <c r="C71" s="187" t="s">
        <v>99</v>
      </c>
      <c r="D71" s="188"/>
      <c r="E71" s="188"/>
      <c r="F71" s="137" t="s">
        <v>28</v>
      </c>
      <c r="G71" s="129"/>
      <c r="H71" s="129"/>
      <c r="I71" s="129">
        <f>'01 03 Pol'!G77</f>
        <v>0</v>
      </c>
      <c r="J71" s="134" t="str">
        <f>IF(I74=0,"",I71/I74*100)</f>
        <v/>
      </c>
    </row>
    <row r="72" spans="1:10" ht="36.75" customHeight="1" x14ac:dyDescent="0.2">
      <c r="A72" s="123"/>
      <c r="B72" s="128" t="s">
        <v>100</v>
      </c>
      <c r="C72" s="187" t="s">
        <v>101</v>
      </c>
      <c r="D72" s="188"/>
      <c r="E72" s="188"/>
      <c r="F72" s="137" t="s">
        <v>28</v>
      </c>
      <c r="G72" s="129"/>
      <c r="H72" s="129"/>
      <c r="I72" s="129">
        <f>'01 03 Pol'!G79</f>
        <v>0</v>
      </c>
      <c r="J72" s="134" t="str">
        <f>IF(I74=0,"",I72/I74*100)</f>
        <v/>
      </c>
    </row>
    <row r="73" spans="1:10" ht="36.75" customHeight="1" x14ac:dyDescent="0.2">
      <c r="A73" s="123"/>
      <c r="B73" s="128" t="s">
        <v>102</v>
      </c>
      <c r="C73" s="187" t="s">
        <v>103</v>
      </c>
      <c r="D73" s="188"/>
      <c r="E73" s="188"/>
      <c r="F73" s="137" t="s">
        <v>104</v>
      </c>
      <c r="G73" s="129"/>
      <c r="H73" s="129"/>
      <c r="I73" s="129">
        <f>'01 03 Pol'!G81</f>
        <v>0</v>
      </c>
      <c r="J73" s="134" t="str">
        <f>IF(I74=0,"",I73/I74*100)</f>
        <v/>
      </c>
    </row>
    <row r="74" spans="1:10" ht="25.5" customHeight="1" x14ac:dyDescent="0.2">
      <c r="A74" s="124"/>
      <c r="B74" s="130" t="s">
        <v>1</v>
      </c>
      <c r="C74" s="131"/>
      <c r="D74" s="132"/>
      <c r="E74" s="132"/>
      <c r="F74" s="138"/>
      <c r="G74" s="133"/>
      <c r="H74" s="133"/>
      <c r="I74" s="133">
        <f>SUM(I52:I73)</f>
        <v>0</v>
      </c>
      <c r="J74" s="135">
        <f>SUM(J52:J73)</f>
        <v>0</v>
      </c>
    </row>
    <row r="75" spans="1:10" x14ac:dyDescent="0.2">
      <c r="F75" s="87"/>
      <c r="G75" s="87"/>
      <c r="H75" s="87"/>
      <c r="I75" s="87"/>
      <c r="J75" s="136"/>
    </row>
    <row r="76" spans="1:10" x14ac:dyDescent="0.2">
      <c r="F76" s="87"/>
      <c r="G76" s="87"/>
      <c r="H76" s="87"/>
      <c r="I76" s="87"/>
      <c r="J76" s="136"/>
    </row>
    <row r="77" spans="1:10" x14ac:dyDescent="0.2">
      <c r="F77" s="87"/>
      <c r="G77" s="87"/>
      <c r="H77" s="87"/>
      <c r="I77" s="87"/>
      <c r="J77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73:E73"/>
    <mergeCell ref="C68:E68"/>
    <mergeCell ref="C69:E69"/>
    <mergeCell ref="C70:E70"/>
    <mergeCell ref="C71:E71"/>
    <mergeCell ref="C72:E7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8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9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10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4"/>
  <sheetViews>
    <sheetView workbookViewId="0">
      <pane ySplit="7" topLeftCell="A72" activePane="bottomLeft" state="frozen"/>
      <selection pane="bottomLeft" activeCell="AA87" sqref="AA87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107</v>
      </c>
    </row>
    <row r="2" spans="1:60" ht="24.95" customHeight="1" x14ac:dyDescent="0.2">
      <c r="A2" s="140" t="s">
        <v>8</v>
      </c>
      <c r="B2" s="49" t="s">
        <v>47</v>
      </c>
      <c r="C2" s="260" t="s">
        <v>48</v>
      </c>
      <c r="D2" s="261"/>
      <c r="E2" s="261"/>
      <c r="F2" s="261"/>
      <c r="G2" s="262"/>
      <c r="AG2" t="s">
        <v>108</v>
      </c>
    </row>
    <row r="3" spans="1:60" ht="24.95" customHeight="1" x14ac:dyDescent="0.2">
      <c r="A3" s="140" t="s">
        <v>9</v>
      </c>
      <c r="B3" s="49" t="s">
        <v>43</v>
      </c>
      <c r="C3" s="260" t="s">
        <v>44</v>
      </c>
      <c r="D3" s="261"/>
      <c r="E3" s="261"/>
      <c r="F3" s="261"/>
      <c r="G3" s="262"/>
      <c r="AC3" s="121" t="s">
        <v>108</v>
      </c>
      <c r="AG3" t="s">
        <v>109</v>
      </c>
    </row>
    <row r="4" spans="1:60" ht="24.95" customHeight="1" x14ac:dyDescent="0.2">
      <c r="A4" s="141" t="s">
        <v>10</v>
      </c>
      <c r="B4" s="142" t="s">
        <v>41</v>
      </c>
      <c r="C4" s="263" t="s">
        <v>42</v>
      </c>
      <c r="D4" s="264"/>
      <c r="E4" s="264"/>
      <c r="F4" s="264"/>
      <c r="G4" s="265"/>
      <c r="AG4" t="s">
        <v>110</v>
      </c>
    </row>
    <row r="5" spans="1:60" x14ac:dyDescent="0.2">
      <c r="D5" s="10"/>
    </row>
    <row r="6" spans="1:60" ht="38.25" x14ac:dyDescent="0.2">
      <c r="A6" s="144" t="s">
        <v>111</v>
      </c>
      <c r="B6" s="146" t="s">
        <v>112</v>
      </c>
      <c r="C6" s="146" t="s">
        <v>113</v>
      </c>
      <c r="D6" s="145" t="s">
        <v>114</v>
      </c>
      <c r="E6" s="144" t="s">
        <v>115</v>
      </c>
      <c r="F6" s="143" t="s">
        <v>116</v>
      </c>
      <c r="G6" s="144" t="s">
        <v>31</v>
      </c>
      <c r="H6" s="147" t="s">
        <v>32</v>
      </c>
      <c r="I6" s="147" t="s">
        <v>117</v>
      </c>
      <c r="J6" s="147" t="s">
        <v>33</v>
      </c>
      <c r="K6" s="147" t="s">
        <v>118</v>
      </c>
      <c r="L6" s="147" t="s">
        <v>119</v>
      </c>
      <c r="M6" s="147" t="s">
        <v>120</v>
      </c>
      <c r="N6" s="147" t="s">
        <v>121</v>
      </c>
      <c r="O6" s="147" t="s">
        <v>122</v>
      </c>
      <c r="P6" s="147" t="s">
        <v>123</v>
      </c>
      <c r="Q6" s="147" t="s">
        <v>124</v>
      </c>
      <c r="R6" s="147" t="s">
        <v>125</v>
      </c>
      <c r="S6" s="147" t="s">
        <v>126</v>
      </c>
      <c r="T6" s="147" t="s">
        <v>127</v>
      </c>
      <c r="U6" s="147" t="s">
        <v>128</v>
      </c>
      <c r="V6" s="147" t="s">
        <v>129</v>
      </c>
      <c r="W6" s="147" t="s">
        <v>130</v>
      </c>
      <c r="X6" s="147" t="s">
        <v>131</v>
      </c>
      <c r="Y6" s="147" t="s">
        <v>132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2" t="s">
        <v>133</v>
      </c>
      <c r="B8" s="163" t="s">
        <v>60</v>
      </c>
      <c r="C8" s="181" t="s">
        <v>61</v>
      </c>
      <c r="D8" s="164"/>
      <c r="E8" s="165"/>
      <c r="F8" s="166"/>
      <c r="G8" s="167">
        <f>SUMIF(AG9:AG9,"&lt;&gt;NOR",G9:G9)</f>
        <v>0</v>
      </c>
      <c r="H8" s="161"/>
      <c r="I8" s="161">
        <f>SUM(I9:I9)</f>
        <v>7796.6</v>
      </c>
      <c r="J8" s="161"/>
      <c r="K8" s="161">
        <f>SUM(K9:K9)</f>
        <v>4003.4</v>
      </c>
      <c r="L8" s="161"/>
      <c r="M8" s="161">
        <f>SUM(M9:M9)</f>
        <v>0</v>
      </c>
      <c r="N8" s="160"/>
      <c r="O8" s="160">
        <f>SUM(O9:O9)</f>
        <v>0.75</v>
      </c>
      <c r="P8" s="160"/>
      <c r="Q8" s="160">
        <f>SUM(Q9:Q9)</f>
        <v>0</v>
      </c>
      <c r="R8" s="161"/>
      <c r="S8" s="161"/>
      <c r="T8" s="161"/>
      <c r="U8" s="161"/>
      <c r="V8" s="161">
        <f>SUM(V9:V9)</f>
        <v>5.29</v>
      </c>
      <c r="W8" s="161"/>
      <c r="X8" s="161"/>
      <c r="Y8" s="161"/>
      <c r="AG8" t="s">
        <v>134</v>
      </c>
    </row>
    <row r="9" spans="1:60" ht="22.5" outlineLevel="1" x14ac:dyDescent="0.2">
      <c r="A9" s="175">
        <v>1</v>
      </c>
      <c r="B9" s="176" t="s">
        <v>135</v>
      </c>
      <c r="C9" s="182" t="s">
        <v>136</v>
      </c>
      <c r="D9" s="177" t="s">
        <v>137</v>
      </c>
      <c r="E9" s="178">
        <v>10</v>
      </c>
      <c r="F9" s="179">
        <v>0</v>
      </c>
      <c r="G9" s="180">
        <f>ROUND(E9*F9,2)</f>
        <v>0</v>
      </c>
      <c r="H9" s="159">
        <v>779.66</v>
      </c>
      <c r="I9" s="158">
        <f>ROUND(E9*H9,2)</f>
        <v>7796.6</v>
      </c>
      <c r="J9" s="159">
        <v>400.34</v>
      </c>
      <c r="K9" s="158">
        <f>ROUND(E9*J9,2)</f>
        <v>4003.4</v>
      </c>
      <c r="L9" s="158">
        <v>21</v>
      </c>
      <c r="M9" s="158">
        <f>G9*(1+L9/100)</f>
        <v>0</v>
      </c>
      <c r="N9" s="157">
        <v>7.4709999999999999E-2</v>
      </c>
      <c r="O9" s="157">
        <f>ROUND(E9*N9,2)</f>
        <v>0.75</v>
      </c>
      <c r="P9" s="157">
        <v>0</v>
      </c>
      <c r="Q9" s="157">
        <f>ROUND(E9*P9,2)</f>
        <v>0</v>
      </c>
      <c r="R9" s="158"/>
      <c r="S9" s="158" t="s">
        <v>138</v>
      </c>
      <c r="T9" s="158" t="s">
        <v>139</v>
      </c>
      <c r="U9" s="158">
        <v>0.52915000000000001</v>
      </c>
      <c r="V9" s="158">
        <f>ROUND(E9*U9,2)</f>
        <v>5.29</v>
      </c>
      <c r="W9" s="158"/>
      <c r="X9" s="158" t="s">
        <v>140</v>
      </c>
      <c r="Y9" s="158" t="s">
        <v>141</v>
      </c>
      <c r="Z9" s="148"/>
      <c r="AA9" s="148"/>
      <c r="AB9" s="148"/>
      <c r="AC9" s="148"/>
      <c r="AD9" s="148"/>
      <c r="AE9" s="148"/>
      <c r="AF9" s="148"/>
      <c r="AG9" s="148" t="s">
        <v>142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62" t="s">
        <v>133</v>
      </c>
      <c r="B10" s="163" t="s">
        <v>62</v>
      </c>
      <c r="C10" s="181" t="s">
        <v>63</v>
      </c>
      <c r="D10" s="164"/>
      <c r="E10" s="165"/>
      <c r="F10" s="166"/>
      <c r="G10" s="167">
        <f>SUMIF(AG11:AG12,"&lt;&gt;NOR",G11:G12)</f>
        <v>0</v>
      </c>
      <c r="H10" s="161"/>
      <c r="I10" s="161">
        <f>SUM(I11:I12)</f>
        <v>16949.22</v>
      </c>
      <c r="J10" s="161"/>
      <c r="K10" s="161">
        <f>SUM(K11:K12)</f>
        <v>15050.78</v>
      </c>
      <c r="L10" s="161"/>
      <c r="M10" s="161">
        <f>SUM(M11:M12)</f>
        <v>0</v>
      </c>
      <c r="N10" s="160"/>
      <c r="O10" s="160">
        <f>SUM(O11:O12)</f>
        <v>0.43</v>
      </c>
      <c r="P10" s="160"/>
      <c r="Q10" s="160">
        <f>SUM(Q11:Q12)</f>
        <v>0</v>
      </c>
      <c r="R10" s="161"/>
      <c r="S10" s="161"/>
      <c r="T10" s="161"/>
      <c r="U10" s="161"/>
      <c r="V10" s="161">
        <f>SUM(V11:V12)</f>
        <v>18</v>
      </c>
      <c r="W10" s="161"/>
      <c r="X10" s="161"/>
      <c r="Y10" s="161"/>
      <c r="AG10" t="s">
        <v>134</v>
      </c>
    </row>
    <row r="11" spans="1:60" ht="22.5" outlineLevel="1" x14ac:dyDescent="0.2">
      <c r="A11" s="175">
        <v>2</v>
      </c>
      <c r="B11" s="176" t="s">
        <v>143</v>
      </c>
      <c r="C11" s="182" t="s">
        <v>144</v>
      </c>
      <c r="D11" s="177" t="s">
        <v>137</v>
      </c>
      <c r="E11" s="178">
        <v>14</v>
      </c>
      <c r="F11" s="179">
        <v>0</v>
      </c>
      <c r="G11" s="180">
        <f>ROUND(E11*F11,2)</f>
        <v>0</v>
      </c>
      <c r="H11" s="159">
        <v>952.95</v>
      </c>
      <c r="I11" s="158">
        <f>ROUND(E11*H11,2)</f>
        <v>13341.3</v>
      </c>
      <c r="J11" s="159">
        <v>797.05</v>
      </c>
      <c r="K11" s="158">
        <f>ROUND(E11*J11,2)</f>
        <v>11158.7</v>
      </c>
      <c r="L11" s="158">
        <v>21</v>
      </c>
      <c r="M11" s="158">
        <f>G11*(1+L11/100)</f>
        <v>0</v>
      </c>
      <c r="N11" s="157">
        <v>2.5950000000000001E-2</v>
      </c>
      <c r="O11" s="157">
        <f>ROUND(E11*N11,2)</f>
        <v>0.36</v>
      </c>
      <c r="P11" s="157">
        <v>0</v>
      </c>
      <c r="Q11" s="157">
        <f>ROUND(E11*P11,2)</f>
        <v>0</v>
      </c>
      <c r="R11" s="158"/>
      <c r="S11" s="158" t="s">
        <v>138</v>
      </c>
      <c r="T11" s="158" t="s">
        <v>139</v>
      </c>
      <c r="U11" s="158">
        <v>0.99</v>
      </c>
      <c r="V11" s="158">
        <f>ROUND(E11*U11,2)</f>
        <v>13.86</v>
      </c>
      <c r="W11" s="158"/>
      <c r="X11" s="158" t="s">
        <v>140</v>
      </c>
      <c r="Y11" s="158" t="s">
        <v>141</v>
      </c>
      <c r="Z11" s="148"/>
      <c r="AA11" s="148"/>
      <c r="AB11" s="148"/>
      <c r="AC11" s="148"/>
      <c r="AD11" s="148"/>
      <c r="AE11" s="148"/>
      <c r="AF11" s="148"/>
      <c r="AG11" s="148" t="s">
        <v>142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9">
        <v>3</v>
      </c>
      <c r="B12" s="170" t="s">
        <v>145</v>
      </c>
      <c r="C12" s="183" t="s">
        <v>146</v>
      </c>
      <c r="D12" s="171" t="s">
        <v>137</v>
      </c>
      <c r="E12" s="172">
        <v>6</v>
      </c>
      <c r="F12" s="173">
        <v>0</v>
      </c>
      <c r="G12" s="174">
        <f>ROUND(E12*F12,2)</f>
        <v>0</v>
      </c>
      <c r="H12" s="159">
        <v>601.32000000000005</v>
      </c>
      <c r="I12" s="158">
        <f>ROUND(E12*H12,2)</f>
        <v>3607.92</v>
      </c>
      <c r="J12" s="159">
        <v>648.67999999999995</v>
      </c>
      <c r="K12" s="158">
        <f>ROUND(E12*J12,2)</f>
        <v>3892.08</v>
      </c>
      <c r="L12" s="158">
        <v>21</v>
      </c>
      <c r="M12" s="158">
        <f>G12*(1+L12/100)</f>
        <v>0</v>
      </c>
      <c r="N12" s="157">
        <v>1.201E-2</v>
      </c>
      <c r="O12" s="157">
        <f>ROUND(E12*N12,2)</f>
        <v>7.0000000000000007E-2</v>
      </c>
      <c r="P12" s="157">
        <v>0</v>
      </c>
      <c r="Q12" s="157">
        <f>ROUND(E12*P12,2)</f>
        <v>0</v>
      </c>
      <c r="R12" s="158"/>
      <c r="S12" s="158" t="s">
        <v>138</v>
      </c>
      <c r="T12" s="158" t="s">
        <v>139</v>
      </c>
      <c r="U12" s="158">
        <v>0.69</v>
      </c>
      <c r="V12" s="158">
        <f>ROUND(E12*U12,2)</f>
        <v>4.1399999999999997</v>
      </c>
      <c r="W12" s="158"/>
      <c r="X12" s="158" t="s">
        <v>140</v>
      </c>
      <c r="Y12" s="158" t="s">
        <v>141</v>
      </c>
      <c r="Z12" s="148"/>
      <c r="AA12" s="148"/>
      <c r="AB12" s="148"/>
      <c r="AC12" s="148"/>
      <c r="AD12" s="148"/>
      <c r="AE12" s="148"/>
      <c r="AF12" s="148"/>
      <c r="AG12" s="148" t="s">
        <v>142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2" t="s">
        <v>133</v>
      </c>
      <c r="B13" s="163" t="s">
        <v>64</v>
      </c>
      <c r="C13" s="181" t="s">
        <v>65</v>
      </c>
      <c r="D13" s="164"/>
      <c r="E13" s="165"/>
      <c r="F13" s="166"/>
      <c r="G13" s="167">
        <f>SUMIF(AG14:AG17,"&lt;&gt;NOR",G14:G17)</f>
        <v>0</v>
      </c>
      <c r="H13" s="161"/>
      <c r="I13" s="161">
        <f>SUM(I14:I17)</f>
        <v>19597.02</v>
      </c>
      <c r="J13" s="161"/>
      <c r="K13" s="161">
        <f>SUM(K14:K17)</f>
        <v>66032.98</v>
      </c>
      <c r="L13" s="161"/>
      <c r="M13" s="161">
        <f>SUM(M14:M17)</f>
        <v>0</v>
      </c>
      <c r="N13" s="160"/>
      <c r="O13" s="160">
        <f>SUM(O14:O17)</f>
        <v>3.7</v>
      </c>
      <c r="P13" s="160"/>
      <c r="Q13" s="160">
        <f>SUM(Q14:Q17)</f>
        <v>0</v>
      </c>
      <c r="R13" s="161"/>
      <c r="S13" s="161"/>
      <c r="T13" s="161"/>
      <c r="U13" s="161"/>
      <c r="V13" s="161">
        <f>SUM(V14:V17)</f>
        <v>109.19</v>
      </c>
      <c r="W13" s="161"/>
      <c r="X13" s="161"/>
      <c r="Y13" s="161"/>
      <c r="AG13" t="s">
        <v>134</v>
      </c>
    </row>
    <row r="14" spans="1:60" ht="22.5" outlineLevel="1" x14ac:dyDescent="0.2">
      <c r="A14" s="175">
        <v>4</v>
      </c>
      <c r="B14" s="176" t="s">
        <v>148</v>
      </c>
      <c r="C14" s="182" t="s">
        <v>149</v>
      </c>
      <c r="D14" s="177" t="s">
        <v>150</v>
      </c>
      <c r="E14" s="178">
        <v>10</v>
      </c>
      <c r="F14" s="179">
        <v>0</v>
      </c>
      <c r="G14" s="180">
        <f>ROUND(E14*F14,2)</f>
        <v>0</v>
      </c>
      <c r="H14" s="159">
        <v>104.03</v>
      </c>
      <c r="I14" s="158">
        <f>ROUND(E14*H14,2)</f>
        <v>1040.3</v>
      </c>
      <c r="J14" s="159">
        <v>118.97</v>
      </c>
      <c r="K14" s="158">
        <f>ROUND(E14*J14,2)</f>
        <v>1189.7</v>
      </c>
      <c r="L14" s="158">
        <v>21</v>
      </c>
      <c r="M14" s="158">
        <f>G14*(1+L14/100)</f>
        <v>0</v>
      </c>
      <c r="N14" s="157">
        <v>1.7330000000000002E-2</v>
      </c>
      <c r="O14" s="157">
        <f>ROUND(E14*N14,2)</f>
        <v>0.17</v>
      </c>
      <c r="P14" s="157">
        <v>0</v>
      </c>
      <c r="Q14" s="157">
        <f>ROUND(E14*P14,2)</f>
        <v>0</v>
      </c>
      <c r="R14" s="158"/>
      <c r="S14" s="158" t="s">
        <v>138</v>
      </c>
      <c r="T14" s="158" t="s">
        <v>138</v>
      </c>
      <c r="U14" s="158">
        <v>0.253</v>
      </c>
      <c r="V14" s="158">
        <f>ROUND(E14*U14,2)</f>
        <v>2.5299999999999998</v>
      </c>
      <c r="W14" s="158"/>
      <c r="X14" s="158" t="s">
        <v>140</v>
      </c>
      <c r="Y14" s="158" t="s">
        <v>141</v>
      </c>
      <c r="Z14" s="148"/>
      <c r="AA14" s="148"/>
      <c r="AB14" s="148"/>
      <c r="AC14" s="148"/>
      <c r="AD14" s="148"/>
      <c r="AE14" s="148"/>
      <c r="AF14" s="148"/>
      <c r="AG14" s="148" t="s">
        <v>142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5">
        <v>5</v>
      </c>
      <c r="B15" s="176" t="s">
        <v>151</v>
      </c>
      <c r="C15" s="182" t="s">
        <v>152</v>
      </c>
      <c r="D15" s="177" t="s">
        <v>137</v>
      </c>
      <c r="E15" s="178">
        <v>574</v>
      </c>
      <c r="F15" s="179">
        <v>0</v>
      </c>
      <c r="G15" s="180">
        <f>ROUND(E15*F15,2)</f>
        <v>0</v>
      </c>
      <c r="H15" s="159">
        <v>5.98</v>
      </c>
      <c r="I15" s="158">
        <f>ROUND(E15*H15,2)</f>
        <v>3432.52</v>
      </c>
      <c r="J15" s="159">
        <v>94.02</v>
      </c>
      <c r="K15" s="158">
        <f>ROUND(E15*J15,2)</f>
        <v>53967.48</v>
      </c>
      <c r="L15" s="158">
        <v>21</v>
      </c>
      <c r="M15" s="158">
        <f>G15*(1+L15/100)</f>
        <v>0</v>
      </c>
      <c r="N15" s="157">
        <v>5.4299999999999999E-3</v>
      </c>
      <c r="O15" s="157">
        <f>ROUND(E15*N15,2)</f>
        <v>3.12</v>
      </c>
      <c r="P15" s="157">
        <v>0</v>
      </c>
      <c r="Q15" s="157">
        <f>ROUND(E15*P15,2)</f>
        <v>0</v>
      </c>
      <c r="R15" s="158"/>
      <c r="S15" s="158" t="s">
        <v>138</v>
      </c>
      <c r="T15" s="158" t="s">
        <v>139</v>
      </c>
      <c r="U15" s="158">
        <v>0.16941999999999999</v>
      </c>
      <c r="V15" s="158">
        <f>ROUND(E15*U15,2)</f>
        <v>97.25</v>
      </c>
      <c r="W15" s="158"/>
      <c r="X15" s="158" t="s">
        <v>140</v>
      </c>
      <c r="Y15" s="158" t="s">
        <v>141</v>
      </c>
      <c r="Z15" s="148"/>
      <c r="AA15" s="148"/>
      <c r="AB15" s="148"/>
      <c r="AC15" s="148"/>
      <c r="AD15" s="148"/>
      <c r="AE15" s="148"/>
      <c r="AF15" s="148"/>
      <c r="AG15" s="148" t="s">
        <v>142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5">
        <v>6</v>
      </c>
      <c r="B16" s="176" t="s">
        <v>153</v>
      </c>
      <c r="C16" s="182" t="s">
        <v>154</v>
      </c>
      <c r="D16" s="177" t="s">
        <v>155</v>
      </c>
      <c r="E16" s="178">
        <v>15</v>
      </c>
      <c r="F16" s="179">
        <v>0</v>
      </c>
      <c r="G16" s="180">
        <f>ROUND(E16*F16,2)</f>
        <v>0</v>
      </c>
      <c r="H16" s="159">
        <v>916.5</v>
      </c>
      <c r="I16" s="158">
        <f>ROUND(E16*H16,2)</f>
        <v>13747.5</v>
      </c>
      <c r="J16" s="159">
        <v>583.5</v>
      </c>
      <c r="K16" s="158">
        <f>ROUND(E16*J16,2)</f>
        <v>8752.5</v>
      </c>
      <c r="L16" s="158">
        <v>21</v>
      </c>
      <c r="M16" s="158">
        <f>G16*(1+L16/100)</f>
        <v>0</v>
      </c>
      <c r="N16" s="157">
        <v>1.3650000000000001E-2</v>
      </c>
      <c r="O16" s="157">
        <f>ROUND(E16*N16,2)</f>
        <v>0.2</v>
      </c>
      <c r="P16" s="157">
        <v>0</v>
      </c>
      <c r="Q16" s="157">
        <f>ROUND(E16*P16,2)</f>
        <v>0</v>
      </c>
      <c r="R16" s="158"/>
      <c r="S16" s="158" t="s">
        <v>138</v>
      </c>
      <c r="T16" s="158" t="s">
        <v>139</v>
      </c>
      <c r="U16" s="158">
        <v>0.38700000000000001</v>
      </c>
      <c r="V16" s="158">
        <f>ROUND(E16*U16,2)</f>
        <v>5.81</v>
      </c>
      <c r="W16" s="158"/>
      <c r="X16" s="158" t="s">
        <v>140</v>
      </c>
      <c r="Y16" s="158" t="s">
        <v>141</v>
      </c>
      <c r="Z16" s="148"/>
      <c r="AA16" s="148"/>
      <c r="AB16" s="148"/>
      <c r="AC16" s="148"/>
      <c r="AD16" s="148"/>
      <c r="AE16" s="148"/>
      <c r="AF16" s="148"/>
      <c r="AG16" s="148" t="s">
        <v>142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5">
        <v>7</v>
      </c>
      <c r="B17" s="176" t="s">
        <v>156</v>
      </c>
      <c r="C17" s="182" t="s">
        <v>157</v>
      </c>
      <c r="D17" s="177" t="s">
        <v>137</v>
      </c>
      <c r="E17" s="178">
        <v>10</v>
      </c>
      <c r="F17" s="179">
        <v>0</v>
      </c>
      <c r="G17" s="180">
        <f>ROUND(E17*F17,2)</f>
        <v>0</v>
      </c>
      <c r="H17" s="159">
        <v>137.66999999999999</v>
      </c>
      <c r="I17" s="158">
        <f>ROUND(E17*H17,2)</f>
        <v>1376.7</v>
      </c>
      <c r="J17" s="159">
        <v>212.33</v>
      </c>
      <c r="K17" s="158">
        <f>ROUND(E17*J17,2)</f>
        <v>2123.3000000000002</v>
      </c>
      <c r="L17" s="158">
        <v>21</v>
      </c>
      <c r="M17" s="158">
        <f>G17*(1+L17/100)</f>
        <v>0</v>
      </c>
      <c r="N17" s="157">
        <v>2.1000000000000001E-2</v>
      </c>
      <c r="O17" s="157">
        <f>ROUND(E17*N17,2)</f>
        <v>0.21</v>
      </c>
      <c r="P17" s="157">
        <v>0</v>
      </c>
      <c r="Q17" s="157">
        <f>ROUND(E17*P17,2)</f>
        <v>0</v>
      </c>
      <c r="R17" s="158"/>
      <c r="S17" s="158" t="s">
        <v>138</v>
      </c>
      <c r="T17" s="158" t="s">
        <v>139</v>
      </c>
      <c r="U17" s="158">
        <v>0.36</v>
      </c>
      <c r="V17" s="158">
        <f>ROUND(E17*U17,2)</f>
        <v>3.6</v>
      </c>
      <c r="W17" s="158"/>
      <c r="X17" s="158" t="s">
        <v>140</v>
      </c>
      <c r="Y17" s="158" t="s">
        <v>141</v>
      </c>
      <c r="Z17" s="148"/>
      <c r="AA17" s="148"/>
      <c r="AB17" s="148"/>
      <c r="AC17" s="148"/>
      <c r="AD17" s="148"/>
      <c r="AE17" s="148"/>
      <c r="AF17" s="148"/>
      <c r="AG17" s="148" t="s">
        <v>142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62" t="s">
        <v>133</v>
      </c>
      <c r="B18" s="163" t="s">
        <v>66</v>
      </c>
      <c r="C18" s="181" t="s">
        <v>67</v>
      </c>
      <c r="D18" s="164"/>
      <c r="E18" s="165"/>
      <c r="F18" s="166"/>
      <c r="G18" s="167">
        <f>SUMIF(AG19:AG20,"&lt;&gt;NOR",G19:G20)</f>
        <v>0</v>
      </c>
      <c r="H18" s="161"/>
      <c r="I18" s="161">
        <f>SUM(I19:I20)</f>
        <v>24507.15</v>
      </c>
      <c r="J18" s="161"/>
      <c r="K18" s="161">
        <f>SUM(K19:K20)</f>
        <v>21092.85</v>
      </c>
      <c r="L18" s="161"/>
      <c r="M18" s="161">
        <f>SUM(M19:M20)</f>
        <v>0</v>
      </c>
      <c r="N18" s="160"/>
      <c r="O18" s="160">
        <f>SUM(O19:O20)</f>
        <v>0.91</v>
      </c>
      <c r="P18" s="160"/>
      <c r="Q18" s="160">
        <f>SUM(Q19:Q20)</f>
        <v>0</v>
      </c>
      <c r="R18" s="161"/>
      <c r="S18" s="161"/>
      <c r="T18" s="161"/>
      <c r="U18" s="161"/>
      <c r="V18" s="161">
        <f>SUM(V19:V20)</f>
        <v>24.05</v>
      </c>
      <c r="W18" s="161"/>
      <c r="X18" s="161"/>
      <c r="Y18" s="161"/>
      <c r="AG18" t="s">
        <v>134</v>
      </c>
    </row>
    <row r="19" spans="1:60" ht="22.5" outlineLevel="1" x14ac:dyDescent="0.2">
      <c r="A19" s="175">
        <v>8</v>
      </c>
      <c r="B19" s="176" t="s">
        <v>158</v>
      </c>
      <c r="C19" s="182" t="s">
        <v>159</v>
      </c>
      <c r="D19" s="177" t="s">
        <v>137</v>
      </c>
      <c r="E19" s="178">
        <v>57</v>
      </c>
      <c r="F19" s="179">
        <v>0</v>
      </c>
      <c r="G19" s="180">
        <f>ROUND(E19*F19,2)</f>
        <v>0</v>
      </c>
      <c r="H19" s="159">
        <v>429.95</v>
      </c>
      <c r="I19" s="158">
        <f>ROUND(E19*H19,2)</f>
        <v>24507.15</v>
      </c>
      <c r="J19" s="159">
        <v>250.05</v>
      </c>
      <c r="K19" s="158">
        <f>ROUND(E19*J19,2)</f>
        <v>14252.85</v>
      </c>
      <c r="L19" s="158">
        <v>21</v>
      </c>
      <c r="M19" s="158">
        <f>G19*(1+L19/100)</f>
        <v>0</v>
      </c>
      <c r="N19" s="157">
        <v>1.5910000000000001E-2</v>
      </c>
      <c r="O19" s="157">
        <f>ROUND(E19*N19,2)</f>
        <v>0.91</v>
      </c>
      <c r="P19" s="157">
        <v>0</v>
      </c>
      <c r="Q19" s="157">
        <f>ROUND(E19*P19,2)</f>
        <v>0</v>
      </c>
      <c r="R19" s="158"/>
      <c r="S19" s="158" t="s">
        <v>138</v>
      </c>
      <c r="T19" s="158" t="s">
        <v>139</v>
      </c>
      <c r="U19" s="158">
        <v>0.372</v>
      </c>
      <c r="V19" s="158">
        <f>ROUND(E19*U19,2)</f>
        <v>21.2</v>
      </c>
      <c r="W19" s="158"/>
      <c r="X19" s="158" t="s">
        <v>140</v>
      </c>
      <c r="Y19" s="158" t="s">
        <v>141</v>
      </c>
      <c r="Z19" s="148"/>
      <c r="AA19" s="148"/>
      <c r="AB19" s="148"/>
      <c r="AC19" s="148"/>
      <c r="AD19" s="148"/>
      <c r="AE19" s="148"/>
      <c r="AF19" s="148"/>
      <c r="AG19" s="148" t="s">
        <v>142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5">
        <v>9</v>
      </c>
      <c r="B20" s="176" t="s">
        <v>160</v>
      </c>
      <c r="C20" s="182" t="s">
        <v>161</v>
      </c>
      <c r="D20" s="177" t="s">
        <v>137</v>
      </c>
      <c r="E20" s="178">
        <v>57</v>
      </c>
      <c r="F20" s="179">
        <v>0</v>
      </c>
      <c r="G20" s="180">
        <f>ROUND(E20*F20,2)</f>
        <v>0</v>
      </c>
      <c r="H20" s="159">
        <v>0</v>
      </c>
      <c r="I20" s="158">
        <f>ROUND(E20*H20,2)</f>
        <v>0</v>
      </c>
      <c r="J20" s="159">
        <v>120</v>
      </c>
      <c r="K20" s="158">
        <f>ROUND(E20*J20,2)</f>
        <v>6840</v>
      </c>
      <c r="L20" s="158">
        <v>21</v>
      </c>
      <c r="M20" s="158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8"/>
      <c r="S20" s="158" t="s">
        <v>138</v>
      </c>
      <c r="T20" s="158" t="s">
        <v>139</v>
      </c>
      <c r="U20" s="158">
        <v>0.05</v>
      </c>
      <c r="V20" s="158">
        <f>ROUND(E20*U20,2)</f>
        <v>2.85</v>
      </c>
      <c r="W20" s="158"/>
      <c r="X20" s="158" t="s">
        <v>140</v>
      </c>
      <c r="Y20" s="158" t="s">
        <v>141</v>
      </c>
      <c r="Z20" s="148"/>
      <c r="AA20" s="148"/>
      <c r="AB20" s="148"/>
      <c r="AC20" s="148"/>
      <c r="AD20" s="148"/>
      <c r="AE20" s="148"/>
      <c r="AF20" s="148"/>
      <c r="AG20" s="148" t="s">
        <v>142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162" t="s">
        <v>133</v>
      </c>
      <c r="B21" s="163" t="s">
        <v>68</v>
      </c>
      <c r="C21" s="181" t="s">
        <v>69</v>
      </c>
      <c r="D21" s="164"/>
      <c r="E21" s="165"/>
      <c r="F21" s="166"/>
      <c r="G21" s="167">
        <f>SUMIF(AG22:AG22,"&lt;&gt;NOR",G22:G22)</f>
        <v>0</v>
      </c>
      <c r="H21" s="161"/>
      <c r="I21" s="161">
        <f>SUM(I22:I22)</f>
        <v>3721.88</v>
      </c>
      <c r="J21" s="161"/>
      <c r="K21" s="161">
        <f>SUM(K22:K22)</f>
        <v>1908.12</v>
      </c>
      <c r="L21" s="161"/>
      <c r="M21" s="161">
        <f>SUM(M22:M22)</f>
        <v>0</v>
      </c>
      <c r="N21" s="160"/>
      <c r="O21" s="160">
        <f>SUM(O22:O22)</f>
        <v>0.06</v>
      </c>
      <c r="P21" s="160"/>
      <c r="Q21" s="160">
        <f>SUM(Q22:Q22)</f>
        <v>0</v>
      </c>
      <c r="R21" s="161"/>
      <c r="S21" s="161"/>
      <c r="T21" s="161"/>
      <c r="U21" s="161"/>
      <c r="V21" s="161">
        <f>SUM(V22:V22)</f>
        <v>3.72</v>
      </c>
      <c r="W21" s="161"/>
      <c r="X21" s="161"/>
      <c r="Y21" s="161"/>
      <c r="AG21" t="s">
        <v>134</v>
      </c>
    </row>
    <row r="22" spans="1:60" ht="22.5" outlineLevel="1" x14ac:dyDescent="0.2">
      <c r="A22" s="175">
        <v>10</v>
      </c>
      <c r="B22" s="176" t="s">
        <v>162</v>
      </c>
      <c r="C22" s="182" t="s">
        <v>163</v>
      </c>
      <c r="D22" s="177" t="s">
        <v>155</v>
      </c>
      <c r="E22" s="178">
        <v>2</v>
      </c>
      <c r="F22" s="179">
        <v>0</v>
      </c>
      <c r="G22" s="180">
        <f>ROUND(E22*F22,2)</f>
        <v>0</v>
      </c>
      <c r="H22" s="159">
        <v>1860.94</v>
      </c>
      <c r="I22" s="158">
        <f>ROUND(E22*H22,2)</f>
        <v>3721.88</v>
      </c>
      <c r="J22" s="159">
        <v>954.06</v>
      </c>
      <c r="K22" s="158">
        <f>ROUND(E22*J22,2)</f>
        <v>1908.12</v>
      </c>
      <c r="L22" s="158">
        <v>21</v>
      </c>
      <c r="M22" s="158">
        <f>G22*(1+L22/100)</f>
        <v>0</v>
      </c>
      <c r="N22" s="157">
        <v>2.9569999999999999E-2</v>
      </c>
      <c r="O22" s="157">
        <f>ROUND(E22*N22,2)</f>
        <v>0.06</v>
      </c>
      <c r="P22" s="157">
        <v>0</v>
      </c>
      <c r="Q22" s="157">
        <f>ROUND(E22*P22,2)</f>
        <v>0</v>
      </c>
      <c r="R22" s="158"/>
      <c r="S22" s="158" t="s">
        <v>138</v>
      </c>
      <c r="T22" s="158" t="s">
        <v>138</v>
      </c>
      <c r="U22" s="158">
        <v>1.86</v>
      </c>
      <c r="V22" s="158">
        <f>ROUND(E22*U22,2)</f>
        <v>3.72</v>
      </c>
      <c r="W22" s="158"/>
      <c r="X22" s="158" t="s">
        <v>140</v>
      </c>
      <c r="Y22" s="158" t="s">
        <v>141</v>
      </c>
      <c r="Z22" s="148"/>
      <c r="AA22" s="148"/>
      <c r="AB22" s="148"/>
      <c r="AC22" s="148"/>
      <c r="AD22" s="148"/>
      <c r="AE22" s="148"/>
      <c r="AF22" s="148"/>
      <c r="AG22" s="148" t="s">
        <v>142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2" t="s">
        <v>133</v>
      </c>
      <c r="B23" s="163" t="s">
        <v>70</v>
      </c>
      <c r="C23" s="181" t="s">
        <v>71</v>
      </c>
      <c r="D23" s="164"/>
      <c r="E23" s="165"/>
      <c r="F23" s="166"/>
      <c r="G23" s="167">
        <f>SUMIF(AG24:AG24,"&lt;&gt;NOR",G24:G24)</f>
        <v>0</v>
      </c>
      <c r="H23" s="161"/>
      <c r="I23" s="161">
        <f>SUM(I24:I24)</f>
        <v>7018.2</v>
      </c>
      <c r="J23" s="161"/>
      <c r="K23" s="161">
        <f>SUM(K24:K24)</f>
        <v>10481.799999999999</v>
      </c>
      <c r="L23" s="161"/>
      <c r="M23" s="161">
        <f>SUM(M24:M24)</f>
        <v>0</v>
      </c>
      <c r="N23" s="160"/>
      <c r="O23" s="160">
        <f>SUM(O24:O24)</f>
        <v>0.83</v>
      </c>
      <c r="P23" s="160"/>
      <c r="Q23" s="160">
        <f>SUM(Q24:Q24)</f>
        <v>0</v>
      </c>
      <c r="R23" s="161"/>
      <c r="S23" s="161"/>
      <c r="T23" s="161"/>
      <c r="U23" s="161"/>
      <c r="V23" s="161">
        <f>SUM(V24:V24)</f>
        <v>36.4</v>
      </c>
      <c r="W23" s="161"/>
      <c r="X23" s="161"/>
      <c r="Y23" s="161"/>
      <c r="AG23" t="s">
        <v>134</v>
      </c>
    </row>
    <row r="24" spans="1:60" outlineLevel="1" x14ac:dyDescent="0.2">
      <c r="A24" s="175">
        <v>11</v>
      </c>
      <c r="B24" s="176" t="s">
        <v>164</v>
      </c>
      <c r="C24" s="182" t="s">
        <v>165</v>
      </c>
      <c r="D24" s="177" t="s">
        <v>137</v>
      </c>
      <c r="E24" s="178">
        <v>140</v>
      </c>
      <c r="F24" s="179">
        <v>0</v>
      </c>
      <c r="G24" s="180">
        <f>ROUND(E24*F24,2)</f>
        <v>0</v>
      </c>
      <c r="H24" s="159">
        <v>50.13</v>
      </c>
      <c r="I24" s="158">
        <f>ROUND(E24*H24,2)</f>
        <v>7018.2</v>
      </c>
      <c r="J24" s="159">
        <v>74.87</v>
      </c>
      <c r="K24" s="158">
        <f>ROUND(E24*J24,2)</f>
        <v>10481.799999999999</v>
      </c>
      <c r="L24" s="158">
        <v>21</v>
      </c>
      <c r="M24" s="158">
        <f>G24*(1+L24/100)</f>
        <v>0</v>
      </c>
      <c r="N24" s="157">
        <v>5.9199999999999999E-3</v>
      </c>
      <c r="O24" s="157">
        <f>ROUND(E24*N24,2)</f>
        <v>0.83</v>
      </c>
      <c r="P24" s="157">
        <v>0</v>
      </c>
      <c r="Q24" s="157">
        <f>ROUND(E24*P24,2)</f>
        <v>0</v>
      </c>
      <c r="R24" s="158"/>
      <c r="S24" s="158" t="s">
        <v>138</v>
      </c>
      <c r="T24" s="158" t="s">
        <v>139</v>
      </c>
      <c r="U24" s="158">
        <v>0.26</v>
      </c>
      <c r="V24" s="158">
        <f>ROUND(E24*U24,2)</f>
        <v>36.4</v>
      </c>
      <c r="W24" s="158"/>
      <c r="X24" s="158" t="s">
        <v>140</v>
      </c>
      <c r="Y24" s="158" t="s">
        <v>141</v>
      </c>
      <c r="Z24" s="148"/>
      <c r="AA24" s="148"/>
      <c r="AB24" s="148"/>
      <c r="AC24" s="148"/>
      <c r="AD24" s="148"/>
      <c r="AE24" s="148"/>
      <c r="AF24" s="148"/>
      <c r="AG24" s="148" t="s">
        <v>142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5.5" x14ac:dyDescent="0.2">
      <c r="A25" s="162" t="s">
        <v>133</v>
      </c>
      <c r="B25" s="163" t="s">
        <v>72</v>
      </c>
      <c r="C25" s="181" t="s">
        <v>73</v>
      </c>
      <c r="D25" s="164"/>
      <c r="E25" s="165"/>
      <c r="F25" s="166"/>
      <c r="G25" s="167">
        <f>SUMIF(AG26:AG26,"&lt;&gt;NOR",G26:G26)</f>
        <v>0</v>
      </c>
      <c r="H25" s="161"/>
      <c r="I25" s="161">
        <f>SUM(I26:I26)</f>
        <v>222.6</v>
      </c>
      <c r="J25" s="161"/>
      <c r="K25" s="161">
        <f>SUM(K26:K26)</f>
        <v>20847.400000000001</v>
      </c>
      <c r="L25" s="161"/>
      <c r="M25" s="161">
        <f>SUM(M26:M26)</f>
        <v>0</v>
      </c>
      <c r="N25" s="160"/>
      <c r="O25" s="160">
        <f>SUM(O26:O26)</f>
        <v>0.01</v>
      </c>
      <c r="P25" s="160"/>
      <c r="Q25" s="160">
        <f>SUM(Q26:Q26)</f>
        <v>0</v>
      </c>
      <c r="R25" s="161"/>
      <c r="S25" s="161"/>
      <c r="T25" s="161"/>
      <c r="U25" s="161"/>
      <c r="V25" s="161">
        <f>SUM(V26:V26)</f>
        <v>49.56</v>
      </c>
      <c r="W25" s="161"/>
      <c r="X25" s="161"/>
      <c r="Y25" s="161"/>
      <c r="AG25" t="s">
        <v>134</v>
      </c>
    </row>
    <row r="26" spans="1:60" outlineLevel="1" x14ac:dyDescent="0.2">
      <c r="A26" s="175">
        <v>12</v>
      </c>
      <c r="B26" s="176" t="s">
        <v>166</v>
      </c>
      <c r="C26" s="182" t="s">
        <v>167</v>
      </c>
      <c r="D26" s="177" t="s">
        <v>137</v>
      </c>
      <c r="E26" s="178">
        <v>140</v>
      </c>
      <c r="F26" s="179">
        <v>0</v>
      </c>
      <c r="G26" s="180">
        <f>ROUND(E26*F26,2)</f>
        <v>0</v>
      </c>
      <c r="H26" s="159">
        <v>1.59</v>
      </c>
      <c r="I26" s="158">
        <f>ROUND(E26*H26,2)</f>
        <v>222.6</v>
      </c>
      <c r="J26" s="159">
        <v>148.91</v>
      </c>
      <c r="K26" s="158">
        <f>ROUND(E26*J26,2)</f>
        <v>20847.400000000001</v>
      </c>
      <c r="L26" s="158">
        <v>21</v>
      </c>
      <c r="M26" s="158">
        <f>G26*(1+L26/100)</f>
        <v>0</v>
      </c>
      <c r="N26" s="157">
        <v>4.0000000000000003E-5</v>
      </c>
      <c r="O26" s="157">
        <f>ROUND(E26*N26,2)</f>
        <v>0.01</v>
      </c>
      <c r="P26" s="157">
        <v>0</v>
      </c>
      <c r="Q26" s="157">
        <f>ROUND(E26*P26,2)</f>
        <v>0</v>
      </c>
      <c r="R26" s="158"/>
      <c r="S26" s="158" t="s">
        <v>138</v>
      </c>
      <c r="T26" s="158" t="s">
        <v>138</v>
      </c>
      <c r="U26" s="158">
        <v>0.35399999999999998</v>
      </c>
      <c r="V26" s="158">
        <f>ROUND(E26*U26,2)</f>
        <v>49.56</v>
      </c>
      <c r="W26" s="158"/>
      <c r="X26" s="158" t="s">
        <v>140</v>
      </c>
      <c r="Y26" s="158" t="s">
        <v>141</v>
      </c>
      <c r="Z26" s="148"/>
      <c r="AA26" s="148"/>
      <c r="AB26" s="148"/>
      <c r="AC26" s="148"/>
      <c r="AD26" s="148"/>
      <c r="AE26" s="148"/>
      <c r="AF26" s="148"/>
      <c r="AG26" s="148" t="s">
        <v>142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2" t="s">
        <v>133</v>
      </c>
      <c r="B27" s="163" t="s">
        <v>74</v>
      </c>
      <c r="C27" s="181" t="s">
        <v>75</v>
      </c>
      <c r="D27" s="164"/>
      <c r="E27" s="165"/>
      <c r="F27" s="166"/>
      <c r="G27" s="167">
        <f>SUMIF(AG28:AG32,"&lt;&gt;NOR",G28:G32)</f>
        <v>0</v>
      </c>
      <c r="H27" s="161"/>
      <c r="I27" s="161">
        <f>SUM(I28:I32)</f>
        <v>256.88</v>
      </c>
      <c r="J27" s="161"/>
      <c r="K27" s="161">
        <f>SUM(K28:K32)</f>
        <v>17835.32</v>
      </c>
      <c r="L27" s="161"/>
      <c r="M27" s="161">
        <f>SUM(M28:M32)</f>
        <v>0</v>
      </c>
      <c r="N27" s="160"/>
      <c r="O27" s="160">
        <f>SUM(O28:O32)</f>
        <v>0.01</v>
      </c>
      <c r="P27" s="160"/>
      <c r="Q27" s="160">
        <f>SUM(Q28:Q32)</f>
        <v>4.04</v>
      </c>
      <c r="R27" s="161"/>
      <c r="S27" s="161"/>
      <c r="T27" s="161"/>
      <c r="U27" s="161"/>
      <c r="V27" s="161">
        <f>SUM(V28:V32)</f>
        <v>31.66</v>
      </c>
      <c r="W27" s="161"/>
      <c r="X27" s="161"/>
      <c r="Y27" s="161"/>
      <c r="AG27" t="s">
        <v>134</v>
      </c>
    </row>
    <row r="28" spans="1:60" outlineLevel="1" x14ac:dyDescent="0.2">
      <c r="A28" s="175">
        <v>13</v>
      </c>
      <c r="B28" s="176" t="s">
        <v>168</v>
      </c>
      <c r="C28" s="182" t="s">
        <v>169</v>
      </c>
      <c r="D28" s="177" t="s">
        <v>137</v>
      </c>
      <c r="E28" s="178">
        <v>8</v>
      </c>
      <c r="F28" s="179">
        <v>0</v>
      </c>
      <c r="G28" s="180">
        <f>ROUND(E28*F28,2)</f>
        <v>0</v>
      </c>
      <c r="H28" s="159">
        <v>32.11</v>
      </c>
      <c r="I28" s="158">
        <f>ROUND(E28*H28,2)</f>
        <v>256.88</v>
      </c>
      <c r="J28" s="159">
        <v>217.89</v>
      </c>
      <c r="K28" s="158">
        <f>ROUND(E28*J28,2)</f>
        <v>1743.12</v>
      </c>
      <c r="L28" s="158">
        <v>21</v>
      </c>
      <c r="M28" s="158">
        <f>G28*(1+L28/100)</f>
        <v>0</v>
      </c>
      <c r="N28" s="157">
        <v>6.7000000000000002E-4</v>
      </c>
      <c r="O28" s="157">
        <f>ROUND(E28*N28,2)</f>
        <v>0.01</v>
      </c>
      <c r="P28" s="157">
        <v>0.18</v>
      </c>
      <c r="Q28" s="157">
        <f>ROUND(E28*P28,2)</f>
        <v>1.44</v>
      </c>
      <c r="R28" s="158"/>
      <c r="S28" s="158" t="s">
        <v>138</v>
      </c>
      <c r="T28" s="158" t="s">
        <v>139</v>
      </c>
      <c r="U28" s="158">
        <v>0.23200000000000001</v>
      </c>
      <c r="V28" s="158">
        <f>ROUND(E28*U28,2)</f>
        <v>1.86</v>
      </c>
      <c r="W28" s="158"/>
      <c r="X28" s="158" t="s">
        <v>140</v>
      </c>
      <c r="Y28" s="158" t="s">
        <v>141</v>
      </c>
      <c r="Z28" s="148"/>
      <c r="AA28" s="148"/>
      <c r="AB28" s="148"/>
      <c r="AC28" s="148"/>
      <c r="AD28" s="148"/>
      <c r="AE28" s="148"/>
      <c r="AF28" s="148"/>
      <c r="AG28" s="148" t="s">
        <v>142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5">
        <v>14</v>
      </c>
      <c r="B29" s="176" t="s">
        <v>170</v>
      </c>
      <c r="C29" s="182" t="s">
        <v>171</v>
      </c>
      <c r="D29" s="177" t="s">
        <v>137</v>
      </c>
      <c r="E29" s="178">
        <v>10</v>
      </c>
      <c r="F29" s="179">
        <v>0</v>
      </c>
      <c r="G29" s="180">
        <f>ROUND(E29*F29,2)</f>
        <v>0</v>
      </c>
      <c r="H29" s="159">
        <v>0</v>
      </c>
      <c r="I29" s="158">
        <f>ROUND(E29*H29,2)</f>
        <v>0</v>
      </c>
      <c r="J29" s="159">
        <v>80</v>
      </c>
      <c r="K29" s="158">
        <f>ROUND(E29*J29,2)</f>
        <v>800</v>
      </c>
      <c r="L29" s="158">
        <v>21</v>
      </c>
      <c r="M29" s="158">
        <f>G29*(1+L29/100)</f>
        <v>0</v>
      </c>
      <c r="N29" s="157">
        <v>0</v>
      </c>
      <c r="O29" s="157">
        <f>ROUND(E29*N29,2)</f>
        <v>0</v>
      </c>
      <c r="P29" s="157">
        <v>1.75E-3</v>
      </c>
      <c r="Q29" s="157">
        <f>ROUND(E29*P29,2)</f>
        <v>0.02</v>
      </c>
      <c r="R29" s="158"/>
      <c r="S29" s="158" t="s">
        <v>138</v>
      </c>
      <c r="T29" s="158" t="s">
        <v>139</v>
      </c>
      <c r="U29" s="158">
        <v>0.16500000000000001</v>
      </c>
      <c r="V29" s="158">
        <f>ROUND(E29*U29,2)</f>
        <v>1.65</v>
      </c>
      <c r="W29" s="158"/>
      <c r="X29" s="158" t="s">
        <v>140</v>
      </c>
      <c r="Y29" s="158" t="s">
        <v>141</v>
      </c>
      <c r="Z29" s="148"/>
      <c r="AA29" s="148"/>
      <c r="AB29" s="148"/>
      <c r="AC29" s="148"/>
      <c r="AD29" s="148"/>
      <c r="AE29" s="148"/>
      <c r="AF29" s="148"/>
      <c r="AG29" s="148" t="s">
        <v>142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5">
        <v>15</v>
      </c>
      <c r="B30" s="176" t="s">
        <v>172</v>
      </c>
      <c r="C30" s="182" t="s">
        <v>173</v>
      </c>
      <c r="D30" s="177" t="s">
        <v>137</v>
      </c>
      <c r="E30" s="178">
        <v>57</v>
      </c>
      <c r="F30" s="179">
        <v>0</v>
      </c>
      <c r="G30" s="180">
        <f>ROUND(E30*F30,2)</f>
        <v>0</v>
      </c>
      <c r="H30" s="159">
        <v>0</v>
      </c>
      <c r="I30" s="158">
        <f>ROUND(E30*H30,2)</f>
        <v>0</v>
      </c>
      <c r="J30" s="159">
        <v>200</v>
      </c>
      <c r="K30" s="158">
        <f>ROUND(E30*J30,2)</f>
        <v>11400</v>
      </c>
      <c r="L30" s="158">
        <v>21</v>
      </c>
      <c r="M30" s="158">
        <f>G30*(1+L30/100)</f>
        <v>0</v>
      </c>
      <c r="N30" s="157">
        <v>0</v>
      </c>
      <c r="O30" s="157">
        <f>ROUND(E30*N30,2)</f>
        <v>0</v>
      </c>
      <c r="P30" s="157">
        <v>1.26E-2</v>
      </c>
      <c r="Q30" s="157">
        <f>ROUND(E30*P30,2)</f>
        <v>0.72</v>
      </c>
      <c r="R30" s="158"/>
      <c r="S30" s="158" t="s">
        <v>138</v>
      </c>
      <c r="T30" s="158" t="s">
        <v>139</v>
      </c>
      <c r="U30" s="158">
        <v>0.33</v>
      </c>
      <c r="V30" s="158">
        <f>ROUND(E30*U30,2)</f>
        <v>18.809999999999999</v>
      </c>
      <c r="W30" s="158"/>
      <c r="X30" s="158" t="s">
        <v>140</v>
      </c>
      <c r="Y30" s="158" t="s">
        <v>141</v>
      </c>
      <c r="Z30" s="148"/>
      <c r="AA30" s="148"/>
      <c r="AB30" s="148"/>
      <c r="AC30" s="148"/>
      <c r="AD30" s="148"/>
      <c r="AE30" s="148"/>
      <c r="AF30" s="148"/>
      <c r="AG30" s="148" t="s">
        <v>142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5">
        <v>16</v>
      </c>
      <c r="B31" s="176" t="s">
        <v>174</v>
      </c>
      <c r="C31" s="182" t="s">
        <v>175</v>
      </c>
      <c r="D31" s="177" t="s">
        <v>137</v>
      </c>
      <c r="E31" s="178">
        <v>8</v>
      </c>
      <c r="F31" s="179">
        <v>0</v>
      </c>
      <c r="G31" s="180">
        <f>ROUND(E31*F31,2)</f>
        <v>0</v>
      </c>
      <c r="H31" s="159">
        <v>0</v>
      </c>
      <c r="I31" s="158">
        <f>ROUND(E31*H31,2)</f>
        <v>0</v>
      </c>
      <c r="J31" s="159">
        <v>95.9</v>
      </c>
      <c r="K31" s="158">
        <f>ROUND(E31*J31,2)</f>
        <v>767.2</v>
      </c>
      <c r="L31" s="158">
        <v>21</v>
      </c>
      <c r="M31" s="158">
        <f>G31*(1+L31/100)</f>
        <v>0</v>
      </c>
      <c r="N31" s="157">
        <v>0</v>
      </c>
      <c r="O31" s="157">
        <f>ROUND(E31*N31,2)</f>
        <v>0</v>
      </c>
      <c r="P31" s="157">
        <v>0.02</v>
      </c>
      <c r="Q31" s="157">
        <f>ROUND(E31*P31,2)</f>
        <v>0.16</v>
      </c>
      <c r="R31" s="158"/>
      <c r="S31" s="158" t="s">
        <v>138</v>
      </c>
      <c r="T31" s="158" t="s">
        <v>138</v>
      </c>
      <c r="U31" s="158">
        <v>0.23</v>
      </c>
      <c r="V31" s="158">
        <f>ROUND(E31*U31,2)</f>
        <v>1.84</v>
      </c>
      <c r="W31" s="158"/>
      <c r="X31" s="158" t="s">
        <v>140</v>
      </c>
      <c r="Y31" s="158" t="s">
        <v>141</v>
      </c>
      <c r="Z31" s="148"/>
      <c r="AA31" s="148"/>
      <c r="AB31" s="148"/>
      <c r="AC31" s="148"/>
      <c r="AD31" s="148"/>
      <c r="AE31" s="148"/>
      <c r="AF31" s="148"/>
      <c r="AG31" s="148" t="s">
        <v>142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17</v>
      </c>
      <c r="B32" s="176" t="s">
        <v>176</v>
      </c>
      <c r="C32" s="182" t="s">
        <v>177</v>
      </c>
      <c r="D32" s="177" t="s">
        <v>137</v>
      </c>
      <c r="E32" s="178">
        <v>25</v>
      </c>
      <c r="F32" s="179">
        <v>0</v>
      </c>
      <c r="G32" s="180">
        <f>ROUND(E32*F32,2)</f>
        <v>0</v>
      </c>
      <c r="H32" s="159">
        <v>0</v>
      </c>
      <c r="I32" s="158">
        <f>ROUND(E32*H32,2)</f>
        <v>0</v>
      </c>
      <c r="J32" s="159">
        <v>125</v>
      </c>
      <c r="K32" s="158">
        <f>ROUND(E32*J32,2)</f>
        <v>3125</v>
      </c>
      <c r="L32" s="158">
        <v>21</v>
      </c>
      <c r="M32" s="158">
        <f>G32*(1+L32/100)</f>
        <v>0</v>
      </c>
      <c r="N32" s="157">
        <v>0</v>
      </c>
      <c r="O32" s="157">
        <f>ROUND(E32*N32,2)</f>
        <v>0</v>
      </c>
      <c r="P32" s="157">
        <v>6.8000000000000005E-2</v>
      </c>
      <c r="Q32" s="157">
        <f>ROUND(E32*P32,2)</f>
        <v>1.7</v>
      </c>
      <c r="R32" s="158"/>
      <c r="S32" s="158" t="s">
        <v>138</v>
      </c>
      <c r="T32" s="158" t="s">
        <v>138</v>
      </c>
      <c r="U32" s="158">
        <v>0.3</v>
      </c>
      <c r="V32" s="158">
        <f>ROUND(E32*U32,2)</f>
        <v>7.5</v>
      </c>
      <c r="W32" s="158"/>
      <c r="X32" s="158" t="s">
        <v>140</v>
      </c>
      <c r="Y32" s="158" t="s">
        <v>141</v>
      </c>
      <c r="Z32" s="148"/>
      <c r="AA32" s="148"/>
      <c r="AB32" s="148"/>
      <c r="AC32" s="148"/>
      <c r="AD32" s="148"/>
      <c r="AE32" s="148"/>
      <c r="AF32" s="148"/>
      <c r="AG32" s="148" t="s">
        <v>142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2" t="s">
        <v>133</v>
      </c>
      <c r="B33" s="163" t="s">
        <v>76</v>
      </c>
      <c r="C33" s="181" t="s">
        <v>77</v>
      </c>
      <c r="D33" s="164"/>
      <c r="E33" s="165"/>
      <c r="F33" s="166"/>
      <c r="G33" s="167">
        <f>SUMIF(AG34:AG34,"&lt;&gt;NOR",G34:G34)</f>
        <v>0</v>
      </c>
      <c r="H33" s="161"/>
      <c r="I33" s="161">
        <f>SUM(I34:I34)</f>
        <v>0</v>
      </c>
      <c r="J33" s="161"/>
      <c r="K33" s="161">
        <f>SUM(K34:K34)</f>
        <v>20000</v>
      </c>
      <c r="L33" s="161"/>
      <c r="M33" s="161">
        <f>SUM(M34:M34)</f>
        <v>0</v>
      </c>
      <c r="N33" s="160"/>
      <c r="O33" s="160">
        <f>SUM(O34:O34)</f>
        <v>0</v>
      </c>
      <c r="P33" s="160"/>
      <c r="Q33" s="160">
        <f>SUM(Q34:Q34)</f>
        <v>0</v>
      </c>
      <c r="R33" s="161"/>
      <c r="S33" s="161"/>
      <c r="T33" s="161"/>
      <c r="U33" s="161"/>
      <c r="V33" s="161">
        <f>SUM(V34:V34)</f>
        <v>0.31</v>
      </c>
      <c r="W33" s="161"/>
      <c r="X33" s="161"/>
      <c r="Y33" s="161"/>
      <c r="AG33" t="s">
        <v>134</v>
      </c>
    </row>
    <row r="34" spans="1:60" outlineLevel="1" x14ac:dyDescent="0.2">
      <c r="A34" s="175">
        <v>18</v>
      </c>
      <c r="B34" s="176" t="s">
        <v>178</v>
      </c>
      <c r="C34" s="182" t="s">
        <v>179</v>
      </c>
      <c r="D34" s="177" t="s">
        <v>180</v>
      </c>
      <c r="E34" s="178">
        <v>1</v>
      </c>
      <c r="F34" s="179">
        <v>0</v>
      </c>
      <c r="G34" s="180">
        <f>ROUND(E34*F34,2)</f>
        <v>0</v>
      </c>
      <c r="H34" s="159">
        <v>0</v>
      </c>
      <c r="I34" s="158">
        <f>ROUND(E34*H34,2)</f>
        <v>0</v>
      </c>
      <c r="J34" s="159">
        <v>20000</v>
      </c>
      <c r="K34" s="158">
        <f>ROUND(E34*J34,2)</f>
        <v>20000</v>
      </c>
      <c r="L34" s="158">
        <v>21</v>
      </c>
      <c r="M34" s="158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8"/>
      <c r="S34" s="158" t="s">
        <v>138</v>
      </c>
      <c r="T34" s="158" t="s">
        <v>139</v>
      </c>
      <c r="U34" s="158">
        <v>0.307</v>
      </c>
      <c r="V34" s="158">
        <f>ROUND(E34*U34,2)</f>
        <v>0.31</v>
      </c>
      <c r="W34" s="158"/>
      <c r="X34" s="158" t="s">
        <v>140</v>
      </c>
      <c r="Y34" s="158" t="s">
        <v>141</v>
      </c>
      <c r="Z34" s="148"/>
      <c r="AA34" s="148"/>
      <c r="AB34" s="148"/>
      <c r="AC34" s="148"/>
      <c r="AD34" s="148"/>
      <c r="AE34" s="148"/>
      <c r="AF34" s="148"/>
      <c r="AG34" s="148" t="s">
        <v>142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2" t="s">
        <v>133</v>
      </c>
      <c r="B35" s="163" t="s">
        <v>78</v>
      </c>
      <c r="C35" s="181" t="s">
        <v>79</v>
      </c>
      <c r="D35" s="164"/>
      <c r="E35" s="165"/>
      <c r="F35" s="166"/>
      <c r="G35" s="167">
        <f>SUMIF(AG36:AG37,"&lt;&gt;NOR",G36:G37)</f>
        <v>0</v>
      </c>
      <c r="H35" s="161"/>
      <c r="I35" s="161">
        <f>SUM(I36:I37)</f>
        <v>3220.12</v>
      </c>
      <c r="J35" s="161"/>
      <c r="K35" s="161">
        <f>SUM(K36:K37)</f>
        <v>1763.88</v>
      </c>
      <c r="L35" s="161"/>
      <c r="M35" s="161">
        <f>SUM(M36:M37)</f>
        <v>0</v>
      </c>
      <c r="N35" s="160"/>
      <c r="O35" s="160">
        <f>SUM(O36:O37)</f>
        <v>0.01</v>
      </c>
      <c r="P35" s="160"/>
      <c r="Q35" s="160">
        <f>SUM(Q36:Q37)</f>
        <v>0</v>
      </c>
      <c r="R35" s="161"/>
      <c r="S35" s="161"/>
      <c r="T35" s="161"/>
      <c r="U35" s="161"/>
      <c r="V35" s="161">
        <f>SUM(V36:V37)</f>
        <v>3.32</v>
      </c>
      <c r="W35" s="161"/>
      <c r="X35" s="161"/>
      <c r="Y35" s="161"/>
      <c r="AG35" t="s">
        <v>134</v>
      </c>
    </row>
    <row r="36" spans="1:60" ht="22.5" outlineLevel="1" x14ac:dyDescent="0.2">
      <c r="A36" s="175">
        <v>19</v>
      </c>
      <c r="B36" s="176" t="s">
        <v>181</v>
      </c>
      <c r="C36" s="182" t="s">
        <v>182</v>
      </c>
      <c r="D36" s="177" t="s">
        <v>137</v>
      </c>
      <c r="E36" s="178">
        <v>8</v>
      </c>
      <c r="F36" s="179">
        <v>0</v>
      </c>
      <c r="G36" s="180">
        <f>ROUND(E36*F36,2)</f>
        <v>0</v>
      </c>
      <c r="H36" s="159">
        <v>240.49</v>
      </c>
      <c r="I36" s="158">
        <f>ROUND(E36*H36,2)</f>
        <v>1923.92</v>
      </c>
      <c r="J36" s="159">
        <v>127.51</v>
      </c>
      <c r="K36" s="158">
        <f>ROUND(E36*J36,2)</f>
        <v>1020.08</v>
      </c>
      <c r="L36" s="158">
        <v>21</v>
      </c>
      <c r="M36" s="158">
        <f>G36*(1+L36/100)</f>
        <v>0</v>
      </c>
      <c r="N36" s="157">
        <v>1.58E-3</v>
      </c>
      <c r="O36" s="157">
        <f>ROUND(E36*N36,2)</f>
        <v>0.01</v>
      </c>
      <c r="P36" s="157">
        <v>0</v>
      </c>
      <c r="Q36" s="157">
        <f>ROUND(E36*P36,2)</f>
        <v>0</v>
      </c>
      <c r="R36" s="158"/>
      <c r="S36" s="158" t="s">
        <v>138</v>
      </c>
      <c r="T36" s="158" t="s">
        <v>138</v>
      </c>
      <c r="U36" s="158">
        <v>0.24</v>
      </c>
      <c r="V36" s="158">
        <f>ROUND(E36*U36,2)</f>
        <v>1.92</v>
      </c>
      <c r="W36" s="158"/>
      <c r="X36" s="158" t="s">
        <v>140</v>
      </c>
      <c r="Y36" s="158" t="s">
        <v>141</v>
      </c>
      <c r="Z36" s="148"/>
      <c r="AA36" s="148"/>
      <c r="AB36" s="148"/>
      <c r="AC36" s="148"/>
      <c r="AD36" s="148"/>
      <c r="AE36" s="148"/>
      <c r="AF36" s="148"/>
      <c r="AG36" s="148" t="s">
        <v>142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outlineLevel="1" x14ac:dyDescent="0.2">
      <c r="A37" s="175">
        <v>20</v>
      </c>
      <c r="B37" s="176" t="s">
        <v>183</v>
      </c>
      <c r="C37" s="182" t="s">
        <v>184</v>
      </c>
      <c r="D37" s="177" t="s">
        <v>150</v>
      </c>
      <c r="E37" s="178">
        <v>10</v>
      </c>
      <c r="F37" s="179">
        <v>0</v>
      </c>
      <c r="G37" s="180">
        <f>ROUND(E37*F37,2)</f>
        <v>0</v>
      </c>
      <c r="H37" s="159">
        <v>129.62</v>
      </c>
      <c r="I37" s="158">
        <f>ROUND(E37*H37,2)</f>
        <v>1296.2</v>
      </c>
      <c r="J37" s="159">
        <v>74.38</v>
      </c>
      <c r="K37" s="158">
        <f>ROUND(E37*J37,2)</f>
        <v>743.8</v>
      </c>
      <c r="L37" s="158">
        <v>21</v>
      </c>
      <c r="M37" s="158">
        <f>G37*(1+L37/100)</f>
        <v>0</v>
      </c>
      <c r="N37" s="157">
        <v>2.9E-4</v>
      </c>
      <c r="O37" s="157">
        <f>ROUND(E37*N37,2)</f>
        <v>0</v>
      </c>
      <c r="P37" s="157">
        <v>0</v>
      </c>
      <c r="Q37" s="157">
        <f>ROUND(E37*P37,2)</f>
        <v>0</v>
      </c>
      <c r="R37" s="158"/>
      <c r="S37" s="158" t="s">
        <v>138</v>
      </c>
      <c r="T37" s="158" t="s">
        <v>138</v>
      </c>
      <c r="U37" s="158">
        <v>0.14000000000000001</v>
      </c>
      <c r="V37" s="158">
        <f>ROUND(E37*U37,2)</f>
        <v>1.4</v>
      </c>
      <c r="W37" s="158"/>
      <c r="X37" s="158" t="s">
        <v>140</v>
      </c>
      <c r="Y37" s="158" t="s">
        <v>141</v>
      </c>
      <c r="Z37" s="148"/>
      <c r="AA37" s="148"/>
      <c r="AB37" s="148"/>
      <c r="AC37" s="148"/>
      <c r="AD37" s="148"/>
      <c r="AE37" s="148"/>
      <c r="AF37" s="148"/>
      <c r="AG37" s="148" t="s">
        <v>142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62" t="s">
        <v>133</v>
      </c>
      <c r="B38" s="163" t="s">
        <v>80</v>
      </c>
      <c r="C38" s="181" t="s">
        <v>81</v>
      </c>
      <c r="D38" s="164"/>
      <c r="E38" s="165"/>
      <c r="F38" s="166"/>
      <c r="G38" s="167">
        <f>SUMIF(AG39:AG42,"&lt;&gt;NOR",G39:G42)</f>
        <v>0</v>
      </c>
      <c r="H38" s="161"/>
      <c r="I38" s="161">
        <f>SUM(I39:I42)</f>
        <v>0</v>
      </c>
      <c r="J38" s="161"/>
      <c r="K38" s="161">
        <f>SUM(K39:K42)</f>
        <v>33750</v>
      </c>
      <c r="L38" s="161"/>
      <c r="M38" s="161">
        <f>SUM(M39:M42)</f>
        <v>0</v>
      </c>
      <c r="N38" s="160"/>
      <c r="O38" s="160">
        <f>SUM(O39:O42)</f>
        <v>0</v>
      </c>
      <c r="P38" s="160"/>
      <c r="Q38" s="160">
        <f>SUM(Q39:Q42)</f>
        <v>0</v>
      </c>
      <c r="R38" s="161"/>
      <c r="S38" s="161"/>
      <c r="T38" s="161"/>
      <c r="U38" s="161"/>
      <c r="V38" s="161">
        <f>SUM(V39:V42)</f>
        <v>0</v>
      </c>
      <c r="W38" s="161"/>
      <c r="X38" s="161"/>
      <c r="Y38" s="161"/>
      <c r="AG38" t="s">
        <v>134</v>
      </c>
    </row>
    <row r="39" spans="1:60" ht="22.5" outlineLevel="1" x14ac:dyDescent="0.2">
      <c r="A39" s="175">
        <v>21</v>
      </c>
      <c r="B39" s="176" t="s">
        <v>185</v>
      </c>
      <c r="C39" s="182" t="s">
        <v>186</v>
      </c>
      <c r="D39" s="177" t="s">
        <v>180</v>
      </c>
      <c r="E39" s="178">
        <v>1</v>
      </c>
      <c r="F39" s="179">
        <v>0</v>
      </c>
      <c r="G39" s="180">
        <f>ROUND(E39*F39,2)</f>
        <v>0</v>
      </c>
      <c r="H39" s="159">
        <v>0</v>
      </c>
      <c r="I39" s="158">
        <f>ROUND(E39*H39,2)</f>
        <v>0</v>
      </c>
      <c r="J39" s="159">
        <v>10000</v>
      </c>
      <c r="K39" s="158">
        <f>ROUND(E39*J39,2)</f>
        <v>10000</v>
      </c>
      <c r="L39" s="158">
        <v>21</v>
      </c>
      <c r="M39" s="158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8"/>
      <c r="S39" s="158" t="s">
        <v>187</v>
      </c>
      <c r="T39" s="158" t="s">
        <v>139</v>
      </c>
      <c r="U39" s="158">
        <v>0</v>
      </c>
      <c r="V39" s="158">
        <f>ROUND(E39*U39,2)</f>
        <v>0</v>
      </c>
      <c r="W39" s="158"/>
      <c r="X39" s="158" t="s">
        <v>140</v>
      </c>
      <c r="Y39" s="158" t="s">
        <v>141</v>
      </c>
      <c r="Z39" s="148"/>
      <c r="AA39" s="148"/>
      <c r="AB39" s="148"/>
      <c r="AC39" s="148"/>
      <c r="AD39" s="148"/>
      <c r="AE39" s="148"/>
      <c r="AF39" s="148"/>
      <c r="AG39" s="148" t="s">
        <v>142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5">
        <v>22</v>
      </c>
      <c r="B40" s="176" t="s">
        <v>188</v>
      </c>
      <c r="C40" s="182" t="s">
        <v>189</v>
      </c>
      <c r="D40" s="177" t="s">
        <v>180</v>
      </c>
      <c r="E40" s="178">
        <v>1</v>
      </c>
      <c r="F40" s="179">
        <v>0</v>
      </c>
      <c r="G40" s="180">
        <f>ROUND(E40*F40,2)</f>
        <v>0</v>
      </c>
      <c r="H40" s="159">
        <v>0</v>
      </c>
      <c r="I40" s="158">
        <f>ROUND(E40*H40,2)</f>
        <v>0</v>
      </c>
      <c r="J40" s="159">
        <v>7500</v>
      </c>
      <c r="K40" s="158">
        <f>ROUND(E40*J40,2)</f>
        <v>7500</v>
      </c>
      <c r="L40" s="158">
        <v>21</v>
      </c>
      <c r="M40" s="158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8"/>
      <c r="S40" s="158" t="s">
        <v>187</v>
      </c>
      <c r="T40" s="158" t="s">
        <v>139</v>
      </c>
      <c r="U40" s="158">
        <v>0</v>
      </c>
      <c r="V40" s="158">
        <f>ROUND(E40*U40,2)</f>
        <v>0</v>
      </c>
      <c r="W40" s="158"/>
      <c r="X40" s="158" t="s">
        <v>140</v>
      </c>
      <c r="Y40" s="158" t="s">
        <v>141</v>
      </c>
      <c r="Z40" s="148"/>
      <c r="AA40" s="148"/>
      <c r="AB40" s="148"/>
      <c r="AC40" s="148"/>
      <c r="AD40" s="148"/>
      <c r="AE40" s="148"/>
      <c r="AF40" s="148"/>
      <c r="AG40" s="148" t="s">
        <v>142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5">
        <v>23</v>
      </c>
      <c r="B41" s="176" t="s">
        <v>190</v>
      </c>
      <c r="C41" s="182" t="s">
        <v>191</v>
      </c>
      <c r="D41" s="177" t="s">
        <v>180</v>
      </c>
      <c r="E41" s="178">
        <v>1</v>
      </c>
      <c r="F41" s="179">
        <v>0</v>
      </c>
      <c r="G41" s="180">
        <f>ROUND(E41*F41,2)</f>
        <v>0</v>
      </c>
      <c r="H41" s="159">
        <v>0</v>
      </c>
      <c r="I41" s="158">
        <f>ROUND(E41*H41,2)</f>
        <v>0</v>
      </c>
      <c r="J41" s="159">
        <v>7500</v>
      </c>
      <c r="K41" s="158">
        <f>ROUND(E41*J41,2)</f>
        <v>7500</v>
      </c>
      <c r="L41" s="158">
        <v>21</v>
      </c>
      <c r="M41" s="158">
        <f>G41*(1+L41/100)</f>
        <v>0</v>
      </c>
      <c r="N41" s="157">
        <v>0</v>
      </c>
      <c r="O41" s="157">
        <f>ROUND(E41*N41,2)</f>
        <v>0</v>
      </c>
      <c r="P41" s="157">
        <v>0</v>
      </c>
      <c r="Q41" s="157">
        <f>ROUND(E41*P41,2)</f>
        <v>0</v>
      </c>
      <c r="R41" s="158"/>
      <c r="S41" s="158" t="s">
        <v>187</v>
      </c>
      <c r="T41" s="158" t="s">
        <v>139</v>
      </c>
      <c r="U41" s="158">
        <v>0</v>
      </c>
      <c r="V41" s="158">
        <f>ROUND(E41*U41,2)</f>
        <v>0</v>
      </c>
      <c r="W41" s="158"/>
      <c r="X41" s="158" t="s">
        <v>192</v>
      </c>
      <c r="Y41" s="158" t="s">
        <v>141</v>
      </c>
      <c r="Z41" s="148"/>
      <c r="AA41" s="148"/>
      <c r="AB41" s="148"/>
      <c r="AC41" s="148"/>
      <c r="AD41" s="148"/>
      <c r="AE41" s="148"/>
      <c r="AF41" s="148"/>
      <c r="AG41" s="148" t="s">
        <v>193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5">
        <v>24</v>
      </c>
      <c r="B42" s="176" t="s">
        <v>194</v>
      </c>
      <c r="C42" s="182" t="s">
        <v>195</v>
      </c>
      <c r="D42" s="177" t="s">
        <v>196</v>
      </c>
      <c r="E42" s="178">
        <v>25</v>
      </c>
      <c r="F42" s="179">
        <v>0</v>
      </c>
      <c r="G42" s="180">
        <f>ROUND(E42*F42,2)</f>
        <v>0</v>
      </c>
      <c r="H42" s="159">
        <v>0</v>
      </c>
      <c r="I42" s="158">
        <f>ROUND(E42*H42,2)</f>
        <v>0</v>
      </c>
      <c r="J42" s="159">
        <v>350</v>
      </c>
      <c r="K42" s="158">
        <f>ROUND(E42*J42,2)</f>
        <v>8750</v>
      </c>
      <c r="L42" s="158">
        <v>21</v>
      </c>
      <c r="M42" s="158">
        <f>G42*(1+L42/100)</f>
        <v>0</v>
      </c>
      <c r="N42" s="157">
        <v>0</v>
      </c>
      <c r="O42" s="157">
        <f>ROUND(E42*N42,2)</f>
        <v>0</v>
      </c>
      <c r="P42" s="157">
        <v>0</v>
      </c>
      <c r="Q42" s="157">
        <f>ROUND(E42*P42,2)</f>
        <v>0</v>
      </c>
      <c r="R42" s="158"/>
      <c r="S42" s="158" t="s">
        <v>187</v>
      </c>
      <c r="T42" s="158" t="s">
        <v>139</v>
      </c>
      <c r="U42" s="158">
        <v>0</v>
      </c>
      <c r="V42" s="158">
        <f>ROUND(E42*U42,2)</f>
        <v>0</v>
      </c>
      <c r="W42" s="158"/>
      <c r="X42" s="158" t="s">
        <v>192</v>
      </c>
      <c r="Y42" s="158" t="s">
        <v>141</v>
      </c>
      <c r="Z42" s="148"/>
      <c r="AA42" s="148"/>
      <c r="AB42" s="148"/>
      <c r="AC42" s="148"/>
      <c r="AD42" s="148"/>
      <c r="AE42" s="148"/>
      <c r="AF42" s="148"/>
      <c r="AG42" s="148" t="s">
        <v>193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62" t="s">
        <v>133</v>
      </c>
      <c r="B43" s="163" t="s">
        <v>82</v>
      </c>
      <c r="C43" s="181" t="s">
        <v>83</v>
      </c>
      <c r="D43" s="164"/>
      <c r="E43" s="165"/>
      <c r="F43" s="166"/>
      <c r="G43" s="167">
        <f>SUMIF(AG44:AG47,"&lt;&gt;NOR",G44:G47)</f>
        <v>0</v>
      </c>
      <c r="H43" s="161"/>
      <c r="I43" s="161">
        <f>SUM(I44:I47)</f>
        <v>9479.09</v>
      </c>
      <c r="J43" s="161"/>
      <c r="K43" s="161">
        <f>SUM(K44:K47)</f>
        <v>7525.91</v>
      </c>
      <c r="L43" s="161"/>
      <c r="M43" s="161">
        <f>SUM(M44:M47)</f>
        <v>0</v>
      </c>
      <c r="N43" s="160"/>
      <c r="O43" s="160">
        <f>SUM(O44:O47)</f>
        <v>0.03</v>
      </c>
      <c r="P43" s="160"/>
      <c r="Q43" s="160">
        <f>SUM(Q44:Q47)</f>
        <v>0.03</v>
      </c>
      <c r="R43" s="161"/>
      <c r="S43" s="161"/>
      <c r="T43" s="161"/>
      <c r="U43" s="161"/>
      <c r="V43" s="161">
        <f>SUM(V44:V47)</f>
        <v>6.07</v>
      </c>
      <c r="W43" s="161"/>
      <c r="X43" s="161"/>
      <c r="Y43" s="161"/>
      <c r="AG43" t="s">
        <v>134</v>
      </c>
    </row>
    <row r="44" spans="1:60" ht="22.5" outlineLevel="1" x14ac:dyDescent="0.2">
      <c r="A44" s="175">
        <v>25</v>
      </c>
      <c r="B44" s="176" t="s">
        <v>197</v>
      </c>
      <c r="C44" s="182" t="s">
        <v>198</v>
      </c>
      <c r="D44" s="177" t="s">
        <v>199</v>
      </c>
      <c r="E44" s="178">
        <v>1</v>
      </c>
      <c r="F44" s="179">
        <v>0</v>
      </c>
      <c r="G44" s="180">
        <f>ROUND(E44*F44,2)</f>
        <v>0</v>
      </c>
      <c r="H44" s="159">
        <v>5141.91</v>
      </c>
      <c r="I44" s="158">
        <f>ROUND(E44*H44,2)</f>
        <v>5141.91</v>
      </c>
      <c r="J44" s="159">
        <v>863.09</v>
      </c>
      <c r="K44" s="158">
        <f>ROUND(E44*J44,2)</f>
        <v>863.09</v>
      </c>
      <c r="L44" s="158">
        <v>21</v>
      </c>
      <c r="M44" s="158">
        <f>G44*(1+L44/100)</f>
        <v>0</v>
      </c>
      <c r="N44" s="157">
        <v>2.794E-2</v>
      </c>
      <c r="O44" s="157">
        <f>ROUND(E44*N44,2)</f>
        <v>0.03</v>
      </c>
      <c r="P44" s="157">
        <v>0</v>
      </c>
      <c r="Q44" s="157">
        <f>ROUND(E44*P44,2)</f>
        <v>0</v>
      </c>
      <c r="R44" s="158"/>
      <c r="S44" s="158" t="s">
        <v>138</v>
      </c>
      <c r="T44" s="158" t="s">
        <v>138</v>
      </c>
      <c r="U44" s="158">
        <v>1.5</v>
      </c>
      <c r="V44" s="158">
        <f>ROUND(E44*U44,2)</f>
        <v>1.5</v>
      </c>
      <c r="W44" s="158"/>
      <c r="X44" s="158" t="s">
        <v>140</v>
      </c>
      <c r="Y44" s="158" t="s">
        <v>141</v>
      </c>
      <c r="Z44" s="148"/>
      <c r="AA44" s="148"/>
      <c r="AB44" s="148"/>
      <c r="AC44" s="148"/>
      <c r="AD44" s="148"/>
      <c r="AE44" s="148"/>
      <c r="AF44" s="148"/>
      <c r="AG44" s="148" t="s">
        <v>142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5">
        <v>26</v>
      </c>
      <c r="B45" s="176" t="s">
        <v>200</v>
      </c>
      <c r="C45" s="182" t="s">
        <v>201</v>
      </c>
      <c r="D45" s="177" t="s">
        <v>199</v>
      </c>
      <c r="E45" s="178">
        <v>1</v>
      </c>
      <c r="F45" s="179">
        <v>0</v>
      </c>
      <c r="G45" s="180">
        <f>ROUND(E45*F45,2)</f>
        <v>0</v>
      </c>
      <c r="H45" s="159">
        <v>2286.35</v>
      </c>
      <c r="I45" s="158">
        <f>ROUND(E45*H45,2)</f>
        <v>2286.35</v>
      </c>
      <c r="J45" s="159">
        <v>5213.6499999999996</v>
      </c>
      <c r="K45" s="158">
        <f>ROUND(E45*J45,2)</f>
        <v>5213.6499999999996</v>
      </c>
      <c r="L45" s="158">
        <v>21</v>
      </c>
      <c r="M45" s="158">
        <f>G45*(1+L45/100)</f>
        <v>0</v>
      </c>
      <c r="N45" s="157">
        <v>6.2E-4</v>
      </c>
      <c r="O45" s="157">
        <f>ROUND(E45*N45,2)</f>
        <v>0</v>
      </c>
      <c r="P45" s="157">
        <v>0</v>
      </c>
      <c r="Q45" s="157">
        <f>ROUND(E45*P45,2)</f>
        <v>0</v>
      </c>
      <c r="R45" s="158"/>
      <c r="S45" s="158" t="s">
        <v>138</v>
      </c>
      <c r="T45" s="158" t="s">
        <v>139</v>
      </c>
      <c r="U45" s="158">
        <v>2.6</v>
      </c>
      <c r="V45" s="158">
        <f>ROUND(E45*U45,2)</f>
        <v>2.6</v>
      </c>
      <c r="W45" s="158"/>
      <c r="X45" s="158" t="s">
        <v>140</v>
      </c>
      <c r="Y45" s="158" t="s">
        <v>141</v>
      </c>
      <c r="Z45" s="148"/>
      <c r="AA45" s="148"/>
      <c r="AB45" s="148"/>
      <c r="AC45" s="148"/>
      <c r="AD45" s="148"/>
      <c r="AE45" s="148"/>
      <c r="AF45" s="148"/>
      <c r="AG45" s="148" t="s">
        <v>142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5">
        <v>27</v>
      </c>
      <c r="B46" s="176" t="s">
        <v>202</v>
      </c>
      <c r="C46" s="182" t="s">
        <v>203</v>
      </c>
      <c r="D46" s="177" t="s">
        <v>199</v>
      </c>
      <c r="E46" s="178">
        <v>1</v>
      </c>
      <c r="F46" s="179">
        <v>0</v>
      </c>
      <c r="G46" s="180">
        <f>ROUND(E46*F46,2)</f>
        <v>0</v>
      </c>
      <c r="H46" s="159">
        <v>0</v>
      </c>
      <c r="I46" s="158">
        <f>ROUND(E46*H46,2)</f>
        <v>0</v>
      </c>
      <c r="J46" s="159">
        <v>500</v>
      </c>
      <c r="K46" s="158">
        <f>ROUND(E46*J46,2)</f>
        <v>500</v>
      </c>
      <c r="L46" s="158">
        <v>21</v>
      </c>
      <c r="M46" s="158">
        <f>G46*(1+L46/100)</f>
        <v>0</v>
      </c>
      <c r="N46" s="157">
        <v>0</v>
      </c>
      <c r="O46" s="157">
        <f>ROUND(E46*N46,2)</f>
        <v>0</v>
      </c>
      <c r="P46" s="157">
        <v>3.4700000000000002E-2</v>
      </c>
      <c r="Q46" s="157">
        <f>ROUND(E46*P46,2)</f>
        <v>0.03</v>
      </c>
      <c r="R46" s="158"/>
      <c r="S46" s="158" t="s">
        <v>138</v>
      </c>
      <c r="T46" s="158" t="s">
        <v>139</v>
      </c>
      <c r="U46" s="158">
        <v>0.56899999999999995</v>
      </c>
      <c r="V46" s="158">
        <f>ROUND(E46*U46,2)</f>
        <v>0.56999999999999995</v>
      </c>
      <c r="W46" s="158"/>
      <c r="X46" s="158" t="s">
        <v>140</v>
      </c>
      <c r="Y46" s="158" t="s">
        <v>141</v>
      </c>
      <c r="Z46" s="148"/>
      <c r="AA46" s="148"/>
      <c r="AB46" s="148"/>
      <c r="AC46" s="148"/>
      <c r="AD46" s="148"/>
      <c r="AE46" s="148"/>
      <c r="AF46" s="148"/>
      <c r="AG46" s="148" t="s">
        <v>142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28</v>
      </c>
      <c r="B47" s="176" t="s">
        <v>204</v>
      </c>
      <c r="C47" s="182" t="s">
        <v>205</v>
      </c>
      <c r="D47" s="177" t="s">
        <v>155</v>
      </c>
      <c r="E47" s="178">
        <v>1</v>
      </c>
      <c r="F47" s="179">
        <v>0</v>
      </c>
      <c r="G47" s="180">
        <f>ROUND(E47*F47,2)</f>
        <v>0</v>
      </c>
      <c r="H47" s="159">
        <v>2050.83</v>
      </c>
      <c r="I47" s="158">
        <f>ROUND(E47*H47,2)</f>
        <v>2050.83</v>
      </c>
      <c r="J47" s="159">
        <v>949.17</v>
      </c>
      <c r="K47" s="158">
        <f>ROUND(E47*J47,2)</f>
        <v>949.17</v>
      </c>
      <c r="L47" s="158">
        <v>21</v>
      </c>
      <c r="M47" s="158">
        <f>G47*(1+L47/100)</f>
        <v>0</v>
      </c>
      <c r="N47" s="157">
        <v>2E-3</v>
      </c>
      <c r="O47" s="157">
        <f>ROUND(E47*N47,2)</f>
        <v>0</v>
      </c>
      <c r="P47" s="157">
        <v>0</v>
      </c>
      <c r="Q47" s="157">
        <f>ROUND(E47*P47,2)</f>
        <v>0</v>
      </c>
      <c r="R47" s="158"/>
      <c r="S47" s="158" t="s">
        <v>138</v>
      </c>
      <c r="T47" s="158" t="s">
        <v>139</v>
      </c>
      <c r="U47" s="158">
        <v>1.4</v>
      </c>
      <c r="V47" s="158">
        <f>ROUND(E47*U47,2)</f>
        <v>1.4</v>
      </c>
      <c r="W47" s="158"/>
      <c r="X47" s="158" t="s">
        <v>140</v>
      </c>
      <c r="Y47" s="158" t="s">
        <v>141</v>
      </c>
      <c r="Z47" s="148"/>
      <c r="AA47" s="148"/>
      <c r="AB47" s="148"/>
      <c r="AC47" s="148"/>
      <c r="AD47" s="148"/>
      <c r="AE47" s="148"/>
      <c r="AF47" s="148"/>
      <c r="AG47" s="148" t="s">
        <v>142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62" t="s">
        <v>133</v>
      </c>
      <c r="B48" s="163" t="s">
        <v>84</v>
      </c>
      <c r="C48" s="181" t="s">
        <v>85</v>
      </c>
      <c r="D48" s="164"/>
      <c r="E48" s="165"/>
      <c r="F48" s="166"/>
      <c r="G48" s="167">
        <f>SUMIF(AG49:AG49,"&lt;&gt;NOR",G49:G49)</f>
        <v>0</v>
      </c>
      <c r="H48" s="161"/>
      <c r="I48" s="161">
        <f>SUM(I49:I49)</f>
        <v>746.37</v>
      </c>
      <c r="J48" s="161"/>
      <c r="K48" s="161">
        <f>SUM(K49:K49)</f>
        <v>753.63</v>
      </c>
      <c r="L48" s="161"/>
      <c r="M48" s="161">
        <f>SUM(M49:M49)</f>
        <v>0</v>
      </c>
      <c r="N48" s="160"/>
      <c r="O48" s="160">
        <f>SUM(O49:O49)</f>
        <v>0</v>
      </c>
      <c r="P48" s="160"/>
      <c r="Q48" s="160">
        <f>SUM(Q49:Q49)</f>
        <v>0</v>
      </c>
      <c r="R48" s="161"/>
      <c r="S48" s="161"/>
      <c r="T48" s="161"/>
      <c r="U48" s="161"/>
      <c r="V48" s="161">
        <f>SUM(V49:V49)</f>
        <v>0.59</v>
      </c>
      <c r="W48" s="161"/>
      <c r="X48" s="161"/>
      <c r="Y48" s="161"/>
      <c r="AG48" t="s">
        <v>134</v>
      </c>
    </row>
    <row r="49" spans="1:60" outlineLevel="1" x14ac:dyDescent="0.2">
      <c r="A49" s="175">
        <v>29</v>
      </c>
      <c r="B49" s="176" t="s">
        <v>206</v>
      </c>
      <c r="C49" s="182" t="s">
        <v>207</v>
      </c>
      <c r="D49" s="177" t="s">
        <v>155</v>
      </c>
      <c r="E49" s="178">
        <v>3</v>
      </c>
      <c r="F49" s="179">
        <v>0</v>
      </c>
      <c r="G49" s="180">
        <f>ROUND(E49*F49,2)</f>
        <v>0</v>
      </c>
      <c r="H49" s="159">
        <v>248.79</v>
      </c>
      <c r="I49" s="158">
        <f>ROUND(E49*H49,2)</f>
        <v>746.37</v>
      </c>
      <c r="J49" s="159">
        <v>251.21</v>
      </c>
      <c r="K49" s="158">
        <f>ROUND(E49*J49,2)</f>
        <v>753.63</v>
      </c>
      <c r="L49" s="158">
        <v>21</v>
      </c>
      <c r="M49" s="158">
        <f>G49*(1+L49/100)</f>
        <v>0</v>
      </c>
      <c r="N49" s="157">
        <v>4.4000000000000002E-4</v>
      </c>
      <c r="O49" s="157">
        <f>ROUND(E49*N49,2)</f>
        <v>0</v>
      </c>
      <c r="P49" s="157">
        <v>0</v>
      </c>
      <c r="Q49" s="157">
        <f>ROUND(E49*P49,2)</f>
        <v>0</v>
      </c>
      <c r="R49" s="158"/>
      <c r="S49" s="158" t="s">
        <v>138</v>
      </c>
      <c r="T49" s="158" t="s">
        <v>139</v>
      </c>
      <c r="U49" s="158">
        <v>0.19600000000000001</v>
      </c>
      <c r="V49" s="158">
        <f>ROUND(E49*U49,2)</f>
        <v>0.59</v>
      </c>
      <c r="W49" s="158"/>
      <c r="X49" s="158" t="s">
        <v>140</v>
      </c>
      <c r="Y49" s="158" t="s">
        <v>141</v>
      </c>
      <c r="Z49" s="148"/>
      <c r="AA49" s="148"/>
      <c r="AB49" s="148"/>
      <c r="AC49" s="148"/>
      <c r="AD49" s="148"/>
      <c r="AE49" s="148"/>
      <c r="AF49" s="148"/>
      <c r="AG49" s="148" t="s">
        <v>142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62" t="s">
        <v>133</v>
      </c>
      <c r="B50" s="163" t="s">
        <v>86</v>
      </c>
      <c r="C50" s="181" t="s">
        <v>87</v>
      </c>
      <c r="D50" s="164"/>
      <c r="E50" s="165"/>
      <c r="F50" s="166"/>
      <c r="G50" s="167">
        <f>SUMIF(AG51:AG54,"&lt;&gt;NOR",G51:G54)</f>
        <v>0</v>
      </c>
      <c r="H50" s="161"/>
      <c r="I50" s="161">
        <f>SUM(I51:I54)</f>
        <v>5869.1</v>
      </c>
      <c r="J50" s="161"/>
      <c r="K50" s="161">
        <f>SUM(K51:K54)</f>
        <v>10371.9</v>
      </c>
      <c r="L50" s="161"/>
      <c r="M50" s="161">
        <f>SUM(M51:M54)</f>
        <v>0</v>
      </c>
      <c r="N50" s="160"/>
      <c r="O50" s="160">
        <f>SUM(O51:O54)</f>
        <v>0.14000000000000001</v>
      </c>
      <c r="P50" s="160"/>
      <c r="Q50" s="160">
        <f>SUM(Q51:Q54)</f>
        <v>0</v>
      </c>
      <c r="R50" s="161"/>
      <c r="S50" s="161"/>
      <c r="T50" s="161"/>
      <c r="U50" s="161"/>
      <c r="V50" s="161">
        <f>SUM(V51:V54)</f>
        <v>8.52</v>
      </c>
      <c r="W50" s="161"/>
      <c r="X50" s="161"/>
      <c r="Y50" s="161"/>
      <c r="AG50" t="s">
        <v>134</v>
      </c>
    </row>
    <row r="51" spans="1:60" ht="22.5" outlineLevel="1" x14ac:dyDescent="0.2">
      <c r="A51" s="175">
        <v>30</v>
      </c>
      <c r="B51" s="176" t="s">
        <v>208</v>
      </c>
      <c r="C51" s="182" t="s">
        <v>209</v>
      </c>
      <c r="D51" s="177" t="s">
        <v>137</v>
      </c>
      <c r="E51" s="178">
        <v>8</v>
      </c>
      <c r="F51" s="179">
        <v>0</v>
      </c>
      <c r="G51" s="180">
        <f>ROUND(E51*F51,2)</f>
        <v>0</v>
      </c>
      <c r="H51" s="159">
        <v>0</v>
      </c>
      <c r="I51" s="158">
        <f>ROUND(E51*H51,2)</f>
        <v>0</v>
      </c>
      <c r="J51" s="159">
        <v>1250</v>
      </c>
      <c r="K51" s="158">
        <f>ROUND(E51*J51,2)</f>
        <v>10000</v>
      </c>
      <c r="L51" s="158">
        <v>21</v>
      </c>
      <c r="M51" s="158">
        <f>G51*(1+L51/100)</f>
        <v>0</v>
      </c>
      <c r="N51" s="157">
        <v>0</v>
      </c>
      <c r="O51" s="157">
        <f>ROUND(E51*N51,2)</f>
        <v>0</v>
      </c>
      <c r="P51" s="157">
        <v>0</v>
      </c>
      <c r="Q51" s="157">
        <f>ROUND(E51*P51,2)</f>
        <v>0</v>
      </c>
      <c r="R51" s="158"/>
      <c r="S51" s="158" t="s">
        <v>138</v>
      </c>
      <c r="T51" s="158" t="s">
        <v>139</v>
      </c>
      <c r="U51" s="158">
        <v>0.97799999999999998</v>
      </c>
      <c r="V51" s="158">
        <f>ROUND(E51*U51,2)</f>
        <v>7.82</v>
      </c>
      <c r="W51" s="158"/>
      <c r="X51" s="158" t="s">
        <v>140</v>
      </c>
      <c r="Y51" s="158" t="s">
        <v>141</v>
      </c>
      <c r="Z51" s="148"/>
      <c r="AA51" s="148"/>
      <c r="AB51" s="148"/>
      <c r="AC51" s="148"/>
      <c r="AD51" s="148"/>
      <c r="AE51" s="148"/>
      <c r="AF51" s="148"/>
      <c r="AG51" s="148" t="s">
        <v>142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31</v>
      </c>
      <c r="B52" s="170" t="s">
        <v>210</v>
      </c>
      <c r="C52" s="183" t="s">
        <v>211</v>
      </c>
      <c r="D52" s="171" t="s">
        <v>150</v>
      </c>
      <c r="E52" s="172">
        <v>10</v>
      </c>
      <c r="F52" s="173">
        <v>0</v>
      </c>
      <c r="G52" s="174">
        <f>ROUND(E52*F52,2)</f>
        <v>0</v>
      </c>
      <c r="H52" s="159">
        <v>46.91</v>
      </c>
      <c r="I52" s="158">
        <f>ROUND(E52*H52,2)</f>
        <v>469.1</v>
      </c>
      <c r="J52" s="159">
        <v>37.19</v>
      </c>
      <c r="K52" s="158">
        <f>ROUND(E52*J52,2)</f>
        <v>371.9</v>
      </c>
      <c r="L52" s="158">
        <v>21</v>
      </c>
      <c r="M52" s="158">
        <f>G52*(1+L52/100)</f>
        <v>0</v>
      </c>
      <c r="N52" s="157">
        <v>4.0000000000000003E-5</v>
      </c>
      <c r="O52" s="157">
        <f>ROUND(E52*N52,2)</f>
        <v>0</v>
      </c>
      <c r="P52" s="157">
        <v>0</v>
      </c>
      <c r="Q52" s="157">
        <f>ROUND(E52*P52,2)</f>
        <v>0</v>
      </c>
      <c r="R52" s="158"/>
      <c r="S52" s="158" t="s">
        <v>138</v>
      </c>
      <c r="T52" s="158" t="s">
        <v>138</v>
      </c>
      <c r="U52" s="158">
        <v>7.0000000000000007E-2</v>
      </c>
      <c r="V52" s="158">
        <f>ROUND(E52*U52,2)</f>
        <v>0.7</v>
      </c>
      <c r="W52" s="158"/>
      <c r="X52" s="158" t="s">
        <v>140</v>
      </c>
      <c r="Y52" s="158" t="s">
        <v>141</v>
      </c>
      <c r="Z52" s="148"/>
      <c r="AA52" s="148"/>
      <c r="AB52" s="148"/>
      <c r="AC52" s="148"/>
      <c r="AD52" s="148"/>
      <c r="AE52" s="148"/>
      <c r="AF52" s="148"/>
      <c r="AG52" s="148" t="s">
        <v>142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2" x14ac:dyDescent="0.2">
      <c r="A53" s="155"/>
      <c r="B53" s="156"/>
      <c r="C53" s="257" t="s">
        <v>212</v>
      </c>
      <c r="D53" s="258"/>
      <c r="E53" s="258"/>
      <c r="F53" s="258"/>
      <c r="G53" s="2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147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5">
        <v>32</v>
      </c>
      <c r="B54" s="176" t="s">
        <v>213</v>
      </c>
      <c r="C54" s="182" t="s">
        <v>214</v>
      </c>
      <c r="D54" s="177" t="s">
        <v>137</v>
      </c>
      <c r="E54" s="178">
        <v>10</v>
      </c>
      <c r="F54" s="179">
        <v>0</v>
      </c>
      <c r="G54" s="180">
        <f>ROUND(E54*F54,2)</f>
        <v>0</v>
      </c>
      <c r="H54" s="159">
        <v>540</v>
      </c>
      <c r="I54" s="158">
        <f>ROUND(E54*H54,2)</f>
        <v>5400</v>
      </c>
      <c r="J54" s="159">
        <v>0</v>
      </c>
      <c r="K54" s="158">
        <f>ROUND(E54*J54,2)</f>
        <v>0</v>
      </c>
      <c r="L54" s="158">
        <v>21</v>
      </c>
      <c r="M54" s="158">
        <f>G54*(1+L54/100)</f>
        <v>0</v>
      </c>
      <c r="N54" s="157">
        <v>1.4200000000000001E-2</v>
      </c>
      <c r="O54" s="157">
        <f>ROUND(E54*N54,2)</f>
        <v>0.14000000000000001</v>
      </c>
      <c r="P54" s="157">
        <v>0</v>
      </c>
      <c r="Q54" s="157">
        <f>ROUND(E54*P54,2)</f>
        <v>0</v>
      </c>
      <c r="R54" s="158" t="s">
        <v>215</v>
      </c>
      <c r="S54" s="158" t="s">
        <v>138</v>
      </c>
      <c r="T54" s="158" t="s">
        <v>138</v>
      </c>
      <c r="U54" s="158">
        <v>0</v>
      </c>
      <c r="V54" s="158">
        <f>ROUND(E54*U54,2)</f>
        <v>0</v>
      </c>
      <c r="W54" s="158"/>
      <c r="X54" s="158" t="s">
        <v>216</v>
      </c>
      <c r="Y54" s="158" t="s">
        <v>141</v>
      </c>
      <c r="Z54" s="148"/>
      <c r="AA54" s="148"/>
      <c r="AB54" s="148"/>
      <c r="AC54" s="148"/>
      <c r="AD54" s="148"/>
      <c r="AE54" s="148"/>
      <c r="AF54" s="148"/>
      <c r="AG54" s="148" t="s">
        <v>217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62" t="s">
        <v>133</v>
      </c>
      <c r="B55" s="163" t="s">
        <v>88</v>
      </c>
      <c r="C55" s="181" t="s">
        <v>89</v>
      </c>
      <c r="D55" s="164"/>
      <c r="E55" s="165"/>
      <c r="F55" s="166"/>
      <c r="G55" s="167">
        <f>SUMIF(AG56:AG61,"&lt;&gt;NOR",G56:G61)</f>
        <v>0</v>
      </c>
      <c r="H55" s="161"/>
      <c r="I55" s="161">
        <f>SUM(I56:I61)</f>
        <v>66034.03</v>
      </c>
      <c r="J55" s="161"/>
      <c r="K55" s="161">
        <f>SUM(K56:K61)</f>
        <v>23303.02</v>
      </c>
      <c r="L55" s="161"/>
      <c r="M55" s="161">
        <f>SUM(M56:M61)</f>
        <v>0</v>
      </c>
      <c r="N55" s="160"/>
      <c r="O55" s="160">
        <f>SUM(O56:O61)</f>
        <v>0.22999999999999998</v>
      </c>
      <c r="P55" s="160"/>
      <c r="Q55" s="160">
        <f>SUM(Q56:Q61)</f>
        <v>0.06</v>
      </c>
      <c r="R55" s="161"/>
      <c r="S55" s="161"/>
      <c r="T55" s="161"/>
      <c r="U55" s="161"/>
      <c r="V55" s="161">
        <f>SUM(V56:V61)</f>
        <v>38.82</v>
      </c>
      <c r="W55" s="161"/>
      <c r="X55" s="161"/>
      <c r="Y55" s="161"/>
      <c r="AG55" t="s">
        <v>134</v>
      </c>
    </row>
    <row r="56" spans="1:60" ht="22.5" outlineLevel="1" x14ac:dyDescent="0.2">
      <c r="A56" s="175">
        <v>33</v>
      </c>
      <c r="B56" s="176" t="s">
        <v>218</v>
      </c>
      <c r="C56" s="182" t="s">
        <v>219</v>
      </c>
      <c r="D56" s="177" t="s">
        <v>150</v>
      </c>
      <c r="E56" s="178">
        <v>43</v>
      </c>
      <c r="F56" s="179">
        <v>0</v>
      </c>
      <c r="G56" s="180">
        <f t="shared" ref="G56:G61" si="0">ROUND(E56*F56,2)</f>
        <v>0</v>
      </c>
      <c r="H56" s="159">
        <v>37.11</v>
      </c>
      <c r="I56" s="158">
        <f t="shared" ref="I56:I61" si="1">ROUND(E56*H56,2)</f>
        <v>1595.73</v>
      </c>
      <c r="J56" s="159">
        <v>72.89</v>
      </c>
      <c r="K56" s="158">
        <f t="shared" ref="K56:K61" si="2">ROUND(E56*J56,2)</f>
        <v>3134.27</v>
      </c>
      <c r="L56" s="158">
        <v>21</v>
      </c>
      <c r="M56" s="158">
        <f t="shared" ref="M56:M61" si="3">G56*(1+L56/100)</f>
        <v>0</v>
      </c>
      <c r="N56" s="157">
        <v>8.0000000000000007E-5</v>
      </c>
      <c r="O56" s="157">
        <f t="shared" ref="O56:O61" si="4">ROUND(E56*N56,2)</f>
        <v>0</v>
      </c>
      <c r="P56" s="157">
        <v>0</v>
      </c>
      <c r="Q56" s="157">
        <f t="shared" ref="Q56:Q61" si="5">ROUND(E56*P56,2)</f>
        <v>0</v>
      </c>
      <c r="R56" s="158"/>
      <c r="S56" s="158" t="s">
        <v>138</v>
      </c>
      <c r="T56" s="158" t="s">
        <v>138</v>
      </c>
      <c r="U56" s="158">
        <v>0.13719999999999999</v>
      </c>
      <c r="V56" s="158">
        <f t="shared" ref="V56:V61" si="6">ROUND(E56*U56,2)</f>
        <v>5.9</v>
      </c>
      <c r="W56" s="158"/>
      <c r="X56" s="158" t="s">
        <v>140</v>
      </c>
      <c r="Y56" s="158" t="s">
        <v>141</v>
      </c>
      <c r="Z56" s="148"/>
      <c r="AA56" s="148"/>
      <c r="AB56" s="148"/>
      <c r="AC56" s="148"/>
      <c r="AD56" s="148"/>
      <c r="AE56" s="148"/>
      <c r="AF56" s="148"/>
      <c r="AG56" s="148" t="s">
        <v>142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5">
        <v>34</v>
      </c>
      <c r="B57" s="176" t="s">
        <v>220</v>
      </c>
      <c r="C57" s="182" t="s">
        <v>221</v>
      </c>
      <c r="D57" s="177" t="s">
        <v>137</v>
      </c>
      <c r="E57" s="178">
        <v>57</v>
      </c>
      <c r="F57" s="179">
        <v>0</v>
      </c>
      <c r="G57" s="180">
        <f t="shared" si="0"/>
        <v>0</v>
      </c>
      <c r="H57" s="159">
        <v>0</v>
      </c>
      <c r="I57" s="158">
        <f t="shared" si="1"/>
        <v>0</v>
      </c>
      <c r="J57" s="159">
        <v>70</v>
      </c>
      <c r="K57" s="158">
        <f t="shared" si="2"/>
        <v>3990</v>
      </c>
      <c r="L57" s="158">
        <v>21</v>
      </c>
      <c r="M57" s="158">
        <f t="shared" si="3"/>
        <v>0</v>
      </c>
      <c r="N57" s="157">
        <v>0</v>
      </c>
      <c r="O57" s="157">
        <f t="shared" si="4"/>
        <v>0</v>
      </c>
      <c r="P57" s="157">
        <v>1E-3</v>
      </c>
      <c r="Q57" s="157">
        <f t="shared" si="5"/>
        <v>0.06</v>
      </c>
      <c r="R57" s="158"/>
      <c r="S57" s="158" t="s">
        <v>138</v>
      </c>
      <c r="T57" s="158" t="s">
        <v>139</v>
      </c>
      <c r="U57" s="158">
        <v>0.105</v>
      </c>
      <c r="V57" s="158">
        <f t="shared" si="6"/>
        <v>5.99</v>
      </c>
      <c r="W57" s="158"/>
      <c r="X57" s="158" t="s">
        <v>140</v>
      </c>
      <c r="Y57" s="158" t="s">
        <v>141</v>
      </c>
      <c r="Z57" s="148"/>
      <c r="AA57" s="148"/>
      <c r="AB57" s="148"/>
      <c r="AC57" s="148"/>
      <c r="AD57" s="148"/>
      <c r="AE57" s="148"/>
      <c r="AF57" s="148"/>
      <c r="AG57" s="148" t="s">
        <v>142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5">
        <v>35</v>
      </c>
      <c r="B58" s="176" t="s">
        <v>222</v>
      </c>
      <c r="C58" s="182" t="s">
        <v>223</v>
      </c>
      <c r="D58" s="177" t="s">
        <v>137</v>
      </c>
      <c r="E58" s="178">
        <v>57</v>
      </c>
      <c r="F58" s="179">
        <v>0</v>
      </c>
      <c r="G58" s="180">
        <f t="shared" si="0"/>
        <v>0</v>
      </c>
      <c r="H58" s="159">
        <v>46.4</v>
      </c>
      <c r="I58" s="158">
        <f t="shared" si="1"/>
        <v>2644.8</v>
      </c>
      <c r="J58" s="159">
        <v>218.6</v>
      </c>
      <c r="K58" s="158">
        <f t="shared" si="2"/>
        <v>12460.2</v>
      </c>
      <c r="L58" s="158">
        <v>21</v>
      </c>
      <c r="M58" s="158">
        <f t="shared" si="3"/>
        <v>0</v>
      </c>
      <c r="N58" s="157">
        <v>4.0000000000000002E-4</v>
      </c>
      <c r="O58" s="157">
        <f t="shared" si="4"/>
        <v>0.02</v>
      </c>
      <c r="P58" s="157">
        <v>0</v>
      </c>
      <c r="Q58" s="157">
        <f t="shared" si="5"/>
        <v>0</v>
      </c>
      <c r="R58" s="158"/>
      <c r="S58" s="158" t="s">
        <v>138</v>
      </c>
      <c r="T58" s="158" t="s">
        <v>139</v>
      </c>
      <c r="U58" s="158">
        <v>0.38</v>
      </c>
      <c r="V58" s="158">
        <f t="shared" si="6"/>
        <v>21.66</v>
      </c>
      <c r="W58" s="158"/>
      <c r="X58" s="158" t="s">
        <v>140</v>
      </c>
      <c r="Y58" s="158" t="s">
        <v>141</v>
      </c>
      <c r="Z58" s="148"/>
      <c r="AA58" s="148"/>
      <c r="AB58" s="148"/>
      <c r="AC58" s="148"/>
      <c r="AD58" s="148"/>
      <c r="AE58" s="148"/>
      <c r="AF58" s="148"/>
      <c r="AG58" s="148" t="s">
        <v>142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75">
        <v>36</v>
      </c>
      <c r="B59" s="176" t="s">
        <v>224</v>
      </c>
      <c r="C59" s="182" t="s">
        <v>225</v>
      </c>
      <c r="D59" s="177" t="s">
        <v>150</v>
      </c>
      <c r="E59" s="178">
        <v>25</v>
      </c>
      <c r="F59" s="179">
        <v>0</v>
      </c>
      <c r="G59" s="180">
        <f t="shared" si="0"/>
        <v>0</v>
      </c>
      <c r="H59" s="159">
        <v>15.34</v>
      </c>
      <c r="I59" s="158">
        <f t="shared" si="1"/>
        <v>383.5</v>
      </c>
      <c r="J59" s="159">
        <v>44.66</v>
      </c>
      <c r="K59" s="158">
        <f t="shared" si="2"/>
        <v>1116.5</v>
      </c>
      <c r="L59" s="158">
        <v>21</v>
      </c>
      <c r="M59" s="158">
        <f t="shared" si="3"/>
        <v>0</v>
      </c>
      <c r="N59" s="157">
        <v>4.0000000000000003E-5</v>
      </c>
      <c r="O59" s="157">
        <f t="shared" si="4"/>
        <v>0</v>
      </c>
      <c r="P59" s="157">
        <v>0</v>
      </c>
      <c r="Q59" s="157">
        <f t="shared" si="5"/>
        <v>0</v>
      </c>
      <c r="R59" s="158"/>
      <c r="S59" s="158" t="s">
        <v>138</v>
      </c>
      <c r="T59" s="158" t="s">
        <v>139</v>
      </c>
      <c r="U59" s="158">
        <v>7.8200000000000006E-2</v>
      </c>
      <c r="V59" s="158">
        <f t="shared" si="6"/>
        <v>1.96</v>
      </c>
      <c r="W59" s="158"/>
      <c r="X59" s="158" t="s">
        <v>140</v>
      </c>
      <c r="Y59" s="158" t="s">
        <v>141</v>
      </c>
      <c r="Z59" s="148"/>
      <c r="AA59" s="148"/>
      <c r="AB59" s="148"/>
      <c r="AC59" s="148"/>
      <c r="AD59" s="148"/>
      <c r="AE59" s="148"/>
      <c r="AF59" s="148"/>
      <c r="AG59" s="148" t="s">
        <v>142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5">
        <v>37</v>
      </c>
      <c r="B60" s="176" t="s">
        <v>226</v>
      </c>
      <c r="C60" s="182" t="s">
        <v>227</v>
      </c>
      <c r="D60" s="177" t="s">
        <v>0</v>
      </c>
      <c r="E60" s="178">
        <v>3</v>
      </c>
      <c r="F60" s="179">
        <v>0</v>
      </c>
      <c r="G60" s="180">
        <f t="shared" si="0"/>
        <v>0</v>
      </c>
      <c r="H60" s="159">
        <v>0</v>
      </c>
      <c r="I60" s="158">
        <f t="shared" si="1"/>
        <v>0</v>
      </c>
      <c r="J60" s="159">
        <v>867.35</v>
      </c>
      <c r="K60" s="158">
        <f t="shared" si="2"/>
        <v>2602.0500000000002</v>
      </c>
      <c r="L60" s="158">
        <v>21</v>
      </c>
      <c r="M60" s="158">
        <f t="shared" si="3"/>
        <v>0</v>
      </c>
      <c r="N60" s="157">
        <v>0</v>
      </c>
      <c r="O60" s="157">
        <f t="shared" si="4"/>
        <v>0</v>
      </c>
      <c r="P60" s="157">
        <v>0</v>
      </c>
      <c r="Q60" s="157">
        <f t="shared" si="5"/>
        <v>0</v>
      </c>
      <c r="R60" s="158"/>
      <c r="S60" s="158" t="s">
        <v>138</v>
      </c>
      <c r="T60" s="158" t="s">
        <v>139</v>
      </c>
      <c r="U60" s="158">
        <v>1.1020000000000001</v>
      </c>
      <c r="V60" s="158">
        <f t="shared" si="6"/>
        <v>3.31</v>
      </c>
      <c r="W60" s="158"/>
      <c r="X60" s="158" t="s">
        <v>140</v>
      </c>
      <c r="Y60" s="158" t="s">
        <v>141</v>
      </c>
      <c r="Z60" s="148"/>
      <c r="AA60" s="148"/>
      <c r="AB60" s="148"/>
      <c r="AC60" s="148"/>
      <c r="AD60" s="148"/>
      <c r="AE60" s="148"/>
      <c r="AF60" s="148"/>
      <c r="AG60" s="148" t="s">
        <v>142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75">
        <v>38</v>
      </c>
      <c r="B61" s="176" t="s">
        <v>228</v>
      </c>
      <c r="C61" s="182" t="s">
        <v>229</v>
      </c>
      <c r="D61" s="177" t="s">
        <v>137</v>
      </c>
      <c r="E61" s="178">
        <v>69</v>
      </c>
      <c r="F61" s="179">
        <v>0</v>
      </c>
      <c r="G61" s="180">
        <f t="shared" si="0"/>
        <v>0</v>
      </c>
      <c r="H61" s="159">
        <v>890</v>
      </c>
      <c r="I61" s="158">
        <f t="shared" si="1"/>
        <v>61410</v>
      </c>
      <c r="J61" s="159">
        <v>0</v>
      </c>
      <c r="K61" s="158">
        <f t="shared" si="2"/>
        <v>0</v>
      </c>
      <c r="L61" s="158">
        <v>21</v>
      </c>
      <c r="M61" s="158">
        <f t="shared" si="3"/>
        <v>0</v>
      </c>
      <c r="N61" s="157">
        <v>3.0000000000000001E-3</v>
      </c>
      <c r="O61" s="157">
        <f t="shared" si="4"/>
        <v>0.21</v>
      </c>
      <c r="P61" s="157">
        <v>0</v>
      </c>
      <c r="Q61" s="157">
        <f t="shared" si="5"/>
        <v>0</v>
      </c>
      <c r="R61" s="158" t="s">
        <v>215</v>
      </c>
      <c r="S61" s="158" t="s">
        <v>138</v>
      </c>
      <c r="T61" s="158" t="s">
        <v>139</v>
      </c>
      <c r="U61" s="158">
        <v>0</v>
      </c>
      <c r="V61" s="158">
        <f t="shared" si="6"/>
        <v>0</v>
      </c>
      <c r="W61" s="158"/>
      <c r="X61" s="158" t="s">
        <v>216</v>
      </c>
      <c r="Y61" s="158" t="s">
        <v>141</v>
      </c>
      <c r="Z61" s="148"/>
      <c r="AA61" s="148"/>
      <c r="AB61" s="148"/>
      <c r="AC61" s="148"/>
      <c r="AD61" s="148"/>
      <c r="AE61" s="148"/>
      <c r="AF61" s="148"/>
      <c r="AG61" s="148" t="s">
        <v>217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2" t="s">
        <v>133</v>
      </c>
      <c r="B62" s="163" t="s">
        <v>90</v>
      </c>
      <c r="C62" s="181" t="s">
        <v>91</v>
      </c>
      <c r="D62" s="164"/>
      <c r="E62" s="165"/>
      <c r="F62" s="166"/>
      <c r="G62" s="167">
        <f>SUMIF(AG63:AG64,"&lt;&gt;NOR",G63:G64)</f>
        <v>0</v>
      </c>
      <c r="H62" s="161"/>
      <c r="I62" s="161">
        <f>SUM(I63:I64)</f>
        <v>18005</v>
      </c>
      <c r="J62" s="161"/>
      <c r="K62" s="161">
        <f>SUM(K63:K64)</f>
        <v>26745</v>
      </c>
      <c r="L62" s="161"/>
      <c r="M62" s="161">
        <f>SUM(M63:M64)</f>
        <v>0</v>
      </c>
      <c r="N62" s="160"/>
      <c r="O62" s="160">
        <f>SUM(O63:O64)</f>
        <v>0.49</v>
      </c>
      <c r="P62" s="160"/>
      <c r="Q62" s="160">
        <f>SUM(Q63:Q64)</f>
        <v>0</v>
      </c>
      <c r="R62" s="161"/>
      <c r="S62" s="161"/>
      <c r="T62" s="161"/>
      <c r="U62" s="161"/>
      <c r="V62" s="161">
        <f>SUM(V63:V64)</f>
        <v>28.15</v>
      </c>
      <c r="W62" s="161"/>
      <c r="X62" s="161"/>
      <c r="Y62" s="161"/>
      <c r="AG62" t="s">
        <v>134</v>
      </c>
    </row>
    <row r="63" spans="1:60" outlineLevel="1" x14ac:dyDescent="0.2">
      <c r="A63" s="175">
        <v>39</v>
      </c>
      <c r="B63" s="176" t="s">
        <v>230</v>
      </c>
      <c r="C63" s="182" t="s">
        <v>231</v>
      </c>
      <c r="D63" s="177" t="s">
        <v>137</v>
      </c>
      <c r="E63" s="178">
        <v>25</v>
      </c>
      <c r="F63" s="179">
        <v>0</v>
      </c>
      <c r="G63" s="180">
        <f>ROUND(E63*F63,2)</f>
        <v>0</v>
      </c>
      <c r="H63" s="159">
        <v>180.2</v>
      </c>
      <c r="I63" s="158">
        <f>ROUND(E63*H63,2)</f>
        <v>4505</v>
      </c>
      <c r="J63" s="159">
        <v>1069.8</v>
      </c>
      <c r="K63" s="158">
        <f>ROUND(E63*J63,2)</f>
        <v>26745</v>
      </c>
      <c r="L63" s="158">
        <v>21</v>
      </c>
      <c r="M63" s="158">
        <f>G63*(1+L63/100)</f>
        <v>0</v>
      </c>
      <c r="N63" s="157">
        <v>4.8700000000000002E-3</v>
      </c>
      <c r="O63" s="157">
        <f>ROUND(E63*N63,2)</f>
        <v>0.12</v>
      </c>
      <c r="P63" s="157">
        <v>0</v>
      </c>
      <c r="Q63" s="157">
        <f>ROUND(E63*P63,2)</f>
        <v>0</v>
      </c>
      <c r="R63" s="158"/>
      <c r="S63" s="158" t="s">
        <v>138</v>
      </c>
      <c r="T63" s="158" t="s">
        <v>139</v>
      </c>
      <c r="U63" s="158">
        <v>1.1259999999999999</v>
      </c>
      <c r="V63" s="158">
        <f>ROUND(E63*U63,2)</f>
        <v>28.15</v>
      </c>
      <c r="W63" s="158"/>
      <c r="X63" s="158" t="s">
        <v>140</v>
      </c>
      <c r="Y63" s="158" t="s">
        <v>141</v>
      </c>
      <c r="Z63" s="148"/>
      <c r="AA63" s="148"/>
      <c r="AB63" s="148"/>
      <c r="AC63" s="148"/>
      <c r="AD63" s="148"/>
      <c r="AE63" s="148"/>
      <c r="AF63" s="148"/>
      <c r="AG63" s="148" t="s">
        <v>142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5">
        <v>40</v>
      </c>
      <c r="B64" s="176" t="s">
        <v>232</v>
      </c>
      <c r="C64" s="182" t="s">
        <v>233</v>
      </c>
      <c r="D64" s="177" t="s">
        <v>137</v>
      </c>
      <c r="E64" s="178">
        <v>30</v>
      </c>
      <c r="F64" s="179">
        <v>0</v>
      </c>
      <c r="G64" s="180">
        <f>ROUND(E64*F64,2)</f>
        <v>0</v>
      </c>
      <c r="H64" s="159">
        <v>450</v>
      </c>
      <c r="I64" s="158">
        <f>ROUND(E64*H64,2)</f>
        <v>13500</v>
      </c>
      <c r="J64" s="159">
        <v>0</v>
      </c>
      <c r="K64" s="158">
        <f>ROUND(E64*J64,2)</f>
        <v>0</v>
      </c>
      <c r="L64" s="158">
        <v>21</v>
      </c>
      <c r="M64" s="158">
        <f>G64*(1+L64/100)</f>
        <v>0</v>
      </c>
      <c r="N64" s="157">
        <v>1.2200000000000001E-2</v>
      </c>
      <c r="O64" s="157">
        <f>ROUND(E64*N64,2)</f>
        <v>0.37</v>
      </c>
      <c r="P64" s="157">
        <v>0</v>
      </c>
      <c r="Q64" s="157">
        <f>ROUND(E64*P64,2)</f>
        <v>0</v>
      </c>
      <c r="R64" s="158" t="s">
        <v>215</v>
      </c>
      <c r="S64" s="158" t="s">
        <v>138</v>
      </c>
      <c r="T64" s="158" t="s">
        <v>139</v>
      </c>
      <c r="U64" s="158">
        <v>0</v>
      </c>
      <c r="V64" s="158">
        <f>ROUND(E64*U64,2)</f>
        <v>0</v>
      </c>
      <c r="W64" s="158"/>
      <c r="X64" s="158" t="s">
        <v>216</v>
      </c>
      <c r="Y64" s="158" t="s">
        <v>141</v>
      </c>
      <c r="Z64" s="148"/>
      <c r="AA64" s="148"/>
      <c r="AB64" s="148"/>
      <c r="AC64" s="148"/>
      <c r="AD64" s="148"/>
      <c r="AE64" s="148"/>
      <c r="AF64" s="148"/>
      <c r="AG64" s="148" t="s">
        <v>217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">
      <c r="A65" s="162" t="s">
        <v>133</v>
      </c>
      <c r="B65" s="163" t="s">
        <v>92</v>
      </c>
      <c r="C65" s="181" t="s">
        <v>93</v>
      </c>
      <c r="D65" s="164"/>
      <c r="E65" s="165"/>
      <c r="F65" s="166"/>
      <c r="G65" s="167">
        <f>SUMIF(AG66:AG69,"&lt;&gt;NOR",G66:G69)</f>
        <v>0</v>
      </c>
      <c r="H65" s="161"/>
      <c r="I65" s="161">
        <f>SUM(I66:I69)</f>
        <v>8839.8799999999992</v>
      </c>
      <c r="J65" s="161"/>
      <c r="K65" s="161">
        <f>SUM(K66:K69)</f>
        <v>41110.119999999995</v>
      </c>
      <c r="L65" s="161"/>
      <c r="M65" s="161">
        <f>SUM(M66:M69)</f>
        <v>0</v>
      </c>
      <c r="N65" s="160"/>
      <c r="O65" s="160">
        <f>SUM(O66:O69)</f>
        <v>0.01</v>
      </c>
      <c r="P65" s="160"/>
      <c r="Q65" s="160">
        <f>SUM(Q66:Q69)</f>
        <v>0</v>
      </c>
      <c r="R65" s="161"/>
      <c r="S65" s="161"/>
      <c r="T65" s="161"/>
      <c r="U65" s="161"/>
      <c r="V65" s="161">
        <f>SUM(V66:V69)</f>
        <v>27.57</v>
      </c>
      <c r="W65" s="161"/>
      <c r="X65" s="161"/>
      <c r="Y65" s="161"/>
      <c r="AG65" t="s">
        <v>134</v>
      </c>
    </row>
    <row r="66" spans="1:60" ht="22.5" outlineLevel="1" x14ac:dyDescent="0.2">
      <c r="A66" s="169">
        <v>41</v>
      </c>
      <c r="B66" s="170" t="s">
        <v>234</v>
      </c>
      <c r="C66" s="183" t="s">
        <v>235</v>
      </c>
      <c r="D66" s="171" t="s">
        <v>155</v>
      </c>
      <c r="E66" s="172">
        <v>11</v>
      </c>
      <c r="F66" s="173">
        <v>0</v>
      </c>
      <c r="G66" s="174">
        <f>ROUND(E66*F66,2)</f>
        <v>0</v>
      </c>
      <c r="H66" s="159">
        <v>79.12</v>
      </c>
      <c r="I66" s="158">
        <f>ROUND(E66*H66,2)</f>
        <v>870.32</v>
      </c>
      <c r="J66" s="159">
        <v>370.88</v>
      </c>
      <c r="K66" s="158">
        <f>ROUND(E66*J66,2)</f>
        <v>4079.68</v>
      </c>
      <c r="L66" s="158">
        <v>21</v>
      </c>
      <c r="M66" s="158">
        <f>G66*(1+L66/100)</f>
        <v>0</v>
      </c>
      <c r="N66" s="157">
        <v>3.1E-4</v>
      </c>
      <c r="O66" s="157">
        <f>ROUND(E66*N66,2)</f>
        <v>0</v>
      </c>
      <c r="P66" s="157">
        <v>0</v>
      </c>
      <c r="Q66" s="157">
        <f>ROUND(E66*P66,2)</f>
        <v>0</v>
      </c>
      <c r="R66" s="158"/>
      <c r="S66" s="158" t="s">
        <v>138</v>
      </c>
      <c r="T66" s="158" t="s">
        <v>139</v>
      </c>
      <c r="U66" s="158">
        <v>0.40300000000000002</v>
      </c>
      <c r="V66" s="158">
        <f>ROUND(E66*U66,2)</f>
        <v>4.43</v>
      </c>
      <c r="W66" s="158"/>
      <c r="X66" s="158" t="s">
        <v>140</v>
      </c>
      <c r="Y66" s="158" t="s">
        <v>141</v>
      </c>
      <c r="Z66" s="148"/>
      <c r="AA66" s="148"/>
      <c r="AB66" s="148"/>
      <c r="AC66" s="148"/>
      <c r="AD66" s="148"/>
      <c r="AE66" s="148"/>
      <c r="AF66" s="148"/>
      <c r="AG66" s="148" t="s">
        <v>142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5">
        <v>42</v>
      </c>
      <c r="B67" s="176" t="s">
        <v>236</v>
      </c>
      <c r="C67" s="182" t="s">
        <v>237</v>
      </c>
      <c r="D67" s="177" t="s">
        <v>137</v>
      </c>
      <c r="E67" s="178">
        <v>36</v>
      </c>
      <c r="F67" s="179">
        <v>0</v>
      </c>
      <c r="G67" s="180">
        <f>ROUND(E67*F67,2)</f>
        <v>0</v>
      </c>
      <c r="H67" s="159">
        <v>168.48</v>
      </c>
      <c r="I67" s="158">
        <f>ROUND(E67*H67,2)</f>
        <v>6065.28</v>
      </c>
      <c r="J67" s="159">
        <v>331.52</v>
      </c>
      <c r="K67" s="158">
        <f>ROUND(E67*J67,2)</f>
        <v>11934.72</v>
      </c>
      <c r="L67" s="158">
        <v>21</v>
      </c>
      <c r="M67" s="158">
        <f>G67*(1+L67/100)</f>
        <v>0</v>
      </c>
      <c r="N67" s="157">
        <v>2.9999999999999997E-4</v>
      </c>
      <c r="O67" s="157">
        <f>ROUND(E67*N67,2)</f>
        <v>0.01</v>
      </c>
      <c r="P67" s="157">
        <v>0</v>
      </c>
      <c r="Q67" s="157">
        <f>ROUND(E67*P67,2)</f>
        <v>0</v>
      </c>
      <c r="R67" s="158"/>
      <c r="S67" s="158" t="s">
        <v>138</v>
      </c>
      <c r="T67" s="158" t="s">
        <v>139</v>
      </c>
      <c r="U67" s="158">
        <v>0.246</v>
      </c>
      <c r="V67" s="158">
        <f>ROUND(E67*U67,2)</f>
        <v>8.86</v>
      </c>
      <c r="W67" s="158"/>
      <c r="X67" s="158" t="s">
        <v>140</v>
      </c>
      <c r="Y67" s="158" t="s">
        <v>141</v>
      </c>
      <c r="Z67" s="148"/>
      <c r="AA67" s="148"/>
      <c r="AB67" s="148"/>
      <c r="AC67" s="148"/>
      <c r="AD67" s="148"/>
      <c r="AE67" s="148"/>
      <c r="AF67" s="148"/>
      <c r="AG67" s="148" t="s">
        <v>142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5">
        <v>43</v>
      </c>
      <c r="B68" s="176" t="s">
        <v>238</v>
      </c>
      <c r="C68" s="182" t="s">
        <v>239</v>
      </c>
      <c r="D68" s="177" t="s">
        <v>137</v>
      </c>
      <c r="E68" s="178">
        <v>6</v>
      </c>
      <c r="F68" s="179">
        <v>0</v>
      </c>
      <c r="G68" s="180">
        <f>ROUND(E68*F68,2)</f>
        <v>0</v>
      </c>
      <c r="H68" s="159">
        <v>87.46</v>
      </c>
      <c r="I68" s="158">
        <f>ROUND(E68*H68,2)</f>
        <v>524.76</v>
      </c>
      <c r="J68" s="159">
        <v>412.54</v>
      </c>
      <c r="K68" s="158">
        <f>ROUND(E68*J68,2)</f>
        <v>2475.2399999999998</v>
      </c>
      <c r="L68" s="158">
        <v>21</v>
      </c>
      <c r="M68" s="158">
        <f>G68*(1+L68/100)</f>
        <v>0</v>
      </c>
      <c r="N68" s="157">
        <v>3.1E-4</v>
      </c>
      <c r="O68" s="157">
        <f>ROUND(E68*N68,2)</f>
        <v>0</v>
      </c>
      <c r="P68" s="157">
        <v>0</v>
      </c>
      <c r="Q68" s="157">
        <f>ROUND(E68*P68,2)</f>
        <v>0</v>
      </c>
      <c r="R68" s="158"/>
      <c r="S68" s="158" t="s">
        <v>138</v>
      </c>
      <c r="T68" s="158" t="s">
        <v>139</v>
      </c>
      <c r="U68" s="158">
        <v>0.316</v>
      </c>
      <c r="V68" s="158">
        <f>ROUND(E68*U68,2)</f>
        <v>1.9</v>
      </c>
      <c r="W68" s="158"/>
      <c r="X68" s="158" t="s">
        <v>140</v>
      </c>
      <c r="Y68" s="158" t="s">
        <v>141</v>
      </c>
      <c r="Z68" s="148"/>
      <c r="AA68" s="148"/>
      <c r="AB68" s="148"/>
      <c r="AC68" s="148"/>
      <c r="AD68" s="148"/>
      <c r="AE68" s="148"/>
      <c r="AF68" s="148"/>
      <c r="AG68" s="148" t="s">
        <v>142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5">
        <v>44</v>
      </c>
      <c r="B69" s="176" t="s">
        <v>240</v>
      </c>
      <c r="C69" s="182" t="s">
        <v>241</v>
      </c>
      <c r="D69" s="177" t="s">
        <v>137</v>
      </c>
      <c r="E69" s="178">
        <v>48</v>
      </c>
      <c r="F69" s="179">
        <v>0</v>
      </c>
      <c r="G69" s="180">
        <f>ROUND(E69*F69,2)</f>
        <v>0</v>
      </c>
      <c r="H69" s="159">
        <v>28.74</v>
      </c>
      <c r="I69" s="158">
        <f>ROUND(E69*H69,2)</f>
        <v>1379.52</v>
      </c>
      <c r="J69" s="159">
        <v>471.26</v>
      </c>
      <c r="K69" s="158">
        <f>ROUND(E69*J69,2)</f>
        <v>22620.48</v>
      </c>
      <c r="L69" s="158">
        <v>21</v>
      </c>
      <c r="M69" s="158">
        <f>G69*(1+L69/100)</f>
        <v>0</v>
      </c>
      <c r="N69" s="157">
        <v>1E-4</v>
      </c>
      <c r="O69" s="157">
        <f>ROUND(E69*N69,2)</f>
        <v>0</v>
      </c>
      <c r="P69" s="157">
        <v>0</v>
      </c>
      <c r="Q69" s="157">
        <f>ROUND(E69*P69,2)</f>
        <v>0</v>
      </c>
      <c r="R69" s="158"/>
      <c r="S69" s="158" t="s">
        <v>138</v>
      </c>
      <c r="T69" s="158" t="s">
        <v>139</v>
      </c>
      <c r="U69" s="158">
        <v>0.25800000000000001</v>
      </c>
      <c r="V69" s="158">
        <f>ROUND(E69*U69,2)</f>
        <v>12.38</v>
      </c>
      <c r="W69" s="158"/>
      <c r="X69" s="158" t="s">
        <v>140</v>
      </c>
      <c r="Y69" s="158" t="s">
        <v>141</v>
      </c>
      <c r="Z69" s="148"/>
      <c r="AA69" s="148"/>
      <c r="AB69" s="148"/>
      <c r="AC69" s="148"/>
      <c r="AD69" s="148"/>
      <c r="AE69" s="148"/>
      <c r="AF69" s="148"/>
      <c r="AG69" s="148" t="s">
        <v>142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62" t="s">
        <v>133</v>
      </c>
      <c r="B70" s="163" t="s">
        <v>94</v>
      </c>
      <c r="C70" s="181" t="s">
        <v>95</v>
      </c>
      <c r="D70" s="164"/>
      <c r="E70" s="165"/>
      <c r="F70" s="166"/>
      <c r="G70" s="167">
        <f>SUMIF(AG71:AG74,"&lt;&gt;NOR",G71:G74)</f>
        <v>0</v>
      </c>
      <c r="H70" s="161"/>
      <c r="I70" s="161">
        <f>SUM(I71:I74)</f>
        <v>11162.619999999999</v>
      </c>
      <c r="J70" s="161"/>
      <c r="K70" s="161">
        <f>SUM(K71:K74)</f>
        <v>82297.180000000008</v>
      </c>
      <c r="L70" s="161"/>
      <c r="M70" s="161">
        <f>SUM(M71:M74)</f>
        <v>0</v>
      </c>
      <c r="N70" s="160"/>
      <c r="O70" s="160">
        <f>SUM(O71:O74)</f>
        <v>0.2</v>
      </c>
      <c r="P70" s="160"/>
      <c r="Q70" s="160">
        <f>SUM(Q71:Q74)</f>
        <v>0</v>
      </c>
      <c r="R70" s="161"/>
      <c r="S70" s="161"/>
      <c r="T70" s="161"/>
      <c r="U70" s="161"/>
      <c r="V70" s="161">
        <f>SUM(V71:V74)</f>
        <v>137.29999999999998</v>
      </c>
      <c r="W70" s="161"/>
      <c r="X70" s="161"/>
      <c r="Y70" s="161"/>
      <c r="AG70" t="s">
        <v>134</v>
      </c>
    </row>
    <row r="71" spans="1:60" outlineLevel="1" x14ac:dyDescent="0.2">
      <c r="A71" s="175">
        <v>45</v>
      </c>
      <c r="B71" s="176" t="s">
        <v>242</v>
      </c>
      <c r="C71" s="182" t="s">
        <v>243</v>
      </c>
      <c r="D71" s="177" t="s">
        <v>137</v>
      </c>
      <c r="E71" s="178">
        <v>574</v>
      </c>
      <c r="F71" s="179">
        <v>0</v>
      </c>
      <c r="G71" s="180">
        <f>ROUND(E71*F71,2)</f>
        <v>0</v>
      </c>
      <c r="H71" s="159">
        <v>0.13</v>
      </c>
      <c r="I71" s="158">
        <f>ROUND(E71*H71,2)</f>
        <v>74.62</v>
      </c>
      <c r="J71" s="159">
        <v>49.87</v>
      </c>
      <c r="K71" s="158">
        <f>ROUND(E71*J71,2)</f>
        <v>28625.38</v>
      </c>
      <c r="L71" s="158">
        <v>21</v>
      </c>
      <c r="M71" s="158">
        <f>G71*(1+L71/100)</f>
        <v>0</v>
      </c>
      <c r="N71" s="157">
        <v>0</v>
      </c>
      <c r="O71" s="157">
        <f>ROUND(E71*N71,2)</f>
        <v>0</v>
      </c>
      <c r="P71" s="157">
        <v>0</v>
      </c>
      <c r="Q71" s="157">
        <f>ROUND(E71*P71,2)</f>
        <v>0</v>
      </c>
      <c r="R71" s="158"/>
      <c r="S71" s="158" t="s">
        <v>138</v>
      </c>
      <c r="T71" s="158" t="s">
        <v>139</v>
      </c>
      <c r="U71" s="158">
        <v>7.6679999999999998E-2</v>
      </c>
      <c r="V71" s="158">
        <f>ROUND(E71*U71,2)</f>
        <v>44.01</v>
      </c>
      <c r="W71" s="158"/>
      <c r="X71" s="158" t="s">
        <v>140</v>
      </c>
      <c r="Y71" s="158" t="s">
        <v>141</v>
      </c>
      <c r="Z71" s="148"/>
      <c r="AA71" s="148"/>
      <c r="AB71" s="148"/>
      <c r="AC71" s="148"/>
      <c r="AD71" s="148"/>
      <c r="AE71" s="148"/>
      <c r="AF71" s="148"/>
      <c r="AG71" s="148" t="s">
        <v>142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5">
        <v>46</v>
      </c>
      <c r="B72" s="176" t="s">
        <v>244</v>
      </c>
      <c r="C72" s="182" t="s">
        <v>245</v>
      </c>
      <c r="D72" s="177" t="s">
        <v>137</v>
      </c>
      <c r="E72" s="178">
        <v>574</v>
      </c>
      <c r="F72" s="179">
        <v>0</v>
      </c>
      <c r="G72" s="180">
        <f>ROUND(E72*F72,2)</f>
        <v>0</v>
      </c>
      <c r="H72" s="159">
        <v>6.9</v>
      </c>
      <c r="I72" s="158">
        <f>ROUND(E72*H72,2)</f>
        <v>3960.6</v>
      </c>
      <c r="J72" s="159">
        <v>23.1</v>
      </c>
      <c r="K72" s="158">
        <f>ROUND(E72*J72,2)</f>
        <v>13259.4</v>
      </c>
      <c r="L72" s="158">
        <v>21</v>
      </c>
      <c r="M72" s="158">
        <f>G72*(1+L72/100)</f>
        <v>0</v>
      </c>
      <c r="N72" s="157">
        <v>6.9999999999999994E-5</v>
      </c>
      <c r="O72" s="157">
        <f>ROUND(E72*N72,2)</f>
        <v>0.04</v>
      </c>
      <c r="P72" s="157">
        <v>0</v>
      </c>
      <c r="Q72" s="157">
        <f>ROUND(E72*P72,2)</f>
        <v>0</v>
      </c>
      <c r="R72" s="158"/>
      <c r="S72" s="158" t="s">
        <v>138</v>
      </c>
      <c r="T72" s="158" t="s">
        <v>139</v>
      </c>
      <c r="U72" s="158">
        <v>3.2480000000000002E-2</v>
      </c>
      <c r="V72" s="158">
        <f>ROUND(E72*U72,2)</f>
        <v>18.64</v>
      </c>
      <c r="W72" s="158"/>
      <c r="X72" s="158" t="s">
        <v>140</v>
      </c>
      <c r="Y72" s="158" t="s">
        <v>141</v>
      </c>
      <c r="Z72" s="148"/>
      <c r="AA72" s="148"/>
      <c r="AB72" s="148"/>
      <c r="AC72" s="148"/>
      <c r="AD72" s="148"/>
      <c r="AE72" s="148"/>
      <c r="AF72" s="148"/>
      <c r="AG72" s="148" t="s">
        <v>142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5">
        <v>47</v>
      </c>
      <c r="B73" s="176" t="s">
        <v>246</v>
      </c>
      <c r="C73" s="182" t="s">
        <v>247</v>
      </c>
      <c r="D73" s="177" t="s">
        <v>137</v>
      </c>
      <c r="E73" s="178">
        <v>714</v>
      </c>
      <c r="F73" s="179">
        <v>0</v>
      </c>
      <c r="G73" s="180">
        <f>ROUND(E73*F73,2)</f>
        <v>0</v>
      </c>
      <c r="H73" s="159">
        <v>6.5</v>
      </c>
      <c r="I73" s="158">
        <f>ROUND(E73*H73,2)</f>
        <v>4641</v>
      </c>
      <c r="J73" s="159">
        <v>54.2</v>
      </c>
      <c r="K73" s="158">
        <f>ROUND(E73*J73,2)</f>
        <v>38698.800000000003</v>
      </c>
      <c r="L73" s="158">
        <v>21</v>
      </c>
      <c r="M73" s="158">
        <f>G73*(1+L73/100)</f>
        <v>0</v>
      </c>
      <c r="N73" s="157">
        <v>1.4999999999999999E-4</v>
      </c>
      <c r="O73" s="157">
        <f>ROUND(E73*N73,2)</f>
        <v>0.11</v>
      </c>
      <c r="P73" s="157">
        <v>0</v>
      </c>
      <c r="Q73" s="157">
        <f>ROUND(E73*P73,2)</f>
        <v>0</v>
      </c>
      <c r="R73" s="158"/>
      <c r="S73" s="158" t="s">
        <v>138</v>
      </c>
      <c r="T73" s="158" t="s">
        <v>138</v>
      </c>
      <c r="U73" s="158">
        <v>0.10191</v>
      </c>
      <c r="V73" s="158">
        <f>ROUND(E73*U73,2)</f>
        <v>72.760000000000005</v>
      </c>
      <c r="W73" s="158"/>
      <c r="X73" s="158" t="s">
        <v>140</v>
      </c>
      <c r="Y73" s="158" t="s">
        <v>141</v>
      </c>
      <c r="Z73" s="148"/>
      <c r="AA73" s="148"/>
      <c r="AB73" s="148"/>
      <c r="AC73" s="148"/>
      <c r="AD73" s="148"/>
      <c r="AE73" s="148"/>
      <c r="AF73" s="148"/>
      <c r="AG73" s="148" t="s">
        <v>142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75">
        <v>48</v>
      </c>
      <c r="B74" s="176" t="s">
        <v>248</v>
      </c>
      <c r="C74" s="182" t="s">
        <v>249</v>
      </c>
      <c r="D74" s="177" t="s">
        <v>137</v>
      </c>
      <c r="E74" s="178">
        <v>140</v>
      </c>
      <c r="F74" s="179">
        <v>0</v>
      </c>
      <c r="G74" s="180">
        <f>ROUND(E74*F74,2)</f>
        <v>0</v>
      </c>
      <c r="H74" s="159">
        <v>17.760000000000002</v>
      </c>
      <c r="I74" s="158">
        <f>ROUND(E74*H74,2)</f>
        <v>2486.4</v>
      </c>
      <c r="J74" s="159">
        <v>12.24</v>
      </c>
      <c r="K74" s="158">
        <f>ROUND(E74*J74,2)</f>
        <v>1713.6</v>
      </c>
      <c r="L74" s="158">
        <v>21</v>
      </c>
      <c r="M74" s="158">
        <f>G74*(1+L74/100)</f>
        <v>0</v>
      </c>
      <c r="N74" s="157">
        <v>3.5E-4</v>
      </c>
      <c r="O74" s="157">
        <f>ROUND(E74*N74,2)</f>
        <v>0.05</v>
      </c>
      <c r="P74" s="157">
        <v>0</v>
      </c>
      <c r="Q74" s="157">
        <f>ROUND(E74*P74,2)</f>
        <v>0</v>
      </c>
      <c r="R74" s="158"/>
      <c r="S74" s="158" t="s">
        <v>138</v>
      </c>
      <c r="T74" s="158" t="s">
        <v>139</v>
      </c>
      <c r="U74" s="158">
        <v>1.35E-2</v>
      </c>
      <c r="V74" s="158">
        <f>ROUND(E74*U74,2)</f>
        <v>1.89</v>
      </c>
      <c r="W74" s="158"/>
      <c r="X74" s="158" t="s">
        <v>140</v>
      </c>
      <c r="Y74" s="158" t="s">
        <v>141</v>
      </c>
      <c r="Z74" s="148"/>
      <c r="AA74" s="148"/>
      <c r="AB74" s="148"/>
      <c r="AC74" s="148"/>
      <c r="AD74" s="148"/>
      <c r="AE74" s="148"/>
      <c r="AF74" s="148"/>
      <c r="AG74" s="148" t="s">
        <v>142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x14ac:dyDescent="0.2">
      <c r="A75" s="162" t="s">
        <v>133</v>
      </c>
      <c r="B75" s="163" t="s">
        <v>96</v>
      </c>
      <c r="C75" s="181" t="s">
        <v>97</v>
      </c>
      <c r="D75" s="164"/>
      <c r="E75" s="165"/>
      <c r="F75" s="166"/>
      <c r="G75" s="167">
        <f>SUMIF(AG76:AG76,"&lt;&gt;NOR",G76:G76)</f>
        <v>0</v>
      </c>
      <c r="H75" s="161"/>
      <c r="I75" s="161">
        <f>SUM(I76:I76)</f>
        <v>2360.44</v>
      </c>
      <c r="J75" s="161"/>
      <c r="K75" s="161">
        <f>SUM(K76:K76)</f>
        <v>1139.56</v>
      </c>
      <c r="L75" s="161"/>
      <c r="M75" s="161">
        <f>SUM(M76:M76)</f>
        <v>0</v>
      </c>
      <c r="N75" s="160"/>
      <c r="O75" s="160">
        <f>SUM(O76:O76)</f>
        <v>0.02</v>
      </c>
      <c r="P75" s="160"/>
      <c r="Q75" s="160">
        <f>SUM(Q76:Q76)</f>
        <v>0</v>
      </c>
      <c r="R75" s="161"/>
      <c r="S75" s="161"/>
      <c r="T75" s="161"/>
      <c r="U75" s="161"/>
      <c r="V75" s="161">
        <f>SUM(V76:V76)</f>
        <v>1.1599999999999999</v>
      </c>
      <c r="W75" s="161"/>
      <c r="X75" s="161"/>
      <c r="Y75" s="161"/>
      <c r="AG75" t="s">
        <v>134</v>
      </c>
    </row>
    <row r="76" spans="1:60" outlineLevel="1" x14ac:dyDescent="0.2">
      <c r="A76" s="175">
        <v>49</v>
      </c>
      <c r="B76" s="176" t="s">
        <v>250</v>
      </c>
      <c r="C76" s="182" t="s">
        <v>251</v>
      </c>
      <c r="D76" s="177" t="s">
        <v>137</v>
      </c>
      <c r="E76" s="178">
        <v>1</v>
      </c>
      <c r="F76" s="179">
        <v>0</v>
      </c>
      <c r="G76" s="180">
        <f>ROUND(E76*F76,2)</f>
        <v>0</v>
      </c>
      <c r="H76" s="159">
        <v>2360.44</v>
      </c>
      <c r="I76" s="158">
        <f>ROUND(E76*H76,2)</f>
        <v>2360.44</v>
      </c>
      <c r="J76" s="159">
        <v>1139.56</v>
      </c>
      <c r="K76" s="158">
        <f>ROUND(E76*J76,2)</f>
        <v>1139.56</v>
      </c>
      <c r="L76" s="158">
        <v>21</v>
      </c>
      <c r="M76" s="158">
        <f>G76*(1+L76/100)</f>
        <v>0</v>
      </c>
      <c r="N76" s="157">
        <v>2.3179999999999999E-2</v>
      </c>
      <c r="O76" s="157">
        <f>ROUND(E76*N76,2)</f>
        <v>0.02</v>
      </c>
      <c r="P76" s="157">
        <v>0</v>
      </c>
      <c r="Q76" s="157">
        <f>ROUND(E76*P76,2)</f>
        <v>0</v>
      </c>
      <c r="R76" s="158"/>
      <c r="S76" s="158" t="s">
        <v>138</v>
      </c>
      <c r="T76" s="158" t="s">
        <v>139</v>
      </c>
      <c r="U76" s="158">
        <v>1.1579999999999999</v>
      </c>
      <c r="V76" s="158">
        <f>ROUND(E76*U76,2)</f>
        <v>1.1599999999999999</v>
      </c>
      <c r="W76" s="158"/>
      <c r="X76" s="158" t="s">
        <v>140</v>
      </c>
      <c r="Y76" s="158" t="s">
        <v>141</v>
      </c>
      <c r="Z76" s="148"/>
      <c r="AA76" s="148"/>
      <c r="AB76" s="148"/>
      <c r="AC76" s="148"/>
      <c r="AD76" s="148"/>
      <c r="AE76" s="148"/>
      <c r="AF76" s="148"/>
      <c r="AG76" s="148" t="s">
        <v>142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162" t="s">
        <v>133</v>
      </c>
      <c r="B77" s="163" t="s">
        <v>98</v>
      </c>
      <c r="C77" s="181" t="s">
        <v>99</v>
      </c>
      <c r="D77" s="164"/>
      <c r="E77" s="165"/>
      <c r="F77" s="166"/>
      <c r="G77" s="167">
        <f>SUMIF(AG78:AG78,"&lt;&gt;NOR",G78:G78)</f>
        <v>0</v>
      </c>
      <c r="H77" s="161"/>
      <c r="I77" s="161">
        <f>SUM(I78:I78)</f>
        <v>0</v>
      </c>
      <c r="J77" s="161"/>
      <c r="K77" s="161">
        <f>SUM(K78:K78)</f>
        <v>50000</v>
      </c>
      <c r="L77" s="161"/>
      <c r="M77" s="161">
        <f>SUM(M78:M78)</f>
        <v>0</v>
      </c>
      <c r="N77" s="160"/>
      <c r="O77" s="160">
        <f>SUM(O78:O78)</f>
        <v>0</v>
      </c>
      <c r="P77" s="160"/>
      <c r="Q77" s="160">
        <f>SUM(Q78:Q78)</f>
        <v>0</v>
      </c>
      <c r="R77" s="161"/>
      <c r="S77" s="161"/>
      <c r="T77" s="161"/>
      <c r="U77" s="161"/>
      <c r="V77" s="161">
        <f>SUM(V78:V78)</f>
        <v>0</v>
      </c>
      <c r="W77" s="161"/>
      <c r="X77" s="161"/>
      <c r="Y77" s="161"/>
      <c r="AG77" t="s">
        <v>134</v>
      </c>
    </row>
    <row r="78" spans="1:60" ht="33.75" outlineLevel="1" x14ac:dyDescent="0.2">
      <c r="A78" s="175">
        <v>50</v>
      </c>
      <c r="B78" s="176" t="s">
        <v>252</v>
      </c>
      <c r="C78" s="182" t="s">
        <v>261</v>
      </c>
      <c r="D78" s="177" t="s">
        <v>180</v>
      </c>
      <c r="E78" s="178">
        <v>1</v>
      </c>
      <c r="F78" s="179">
        <v>0</v>
      </c>
      <c r="G78" s="180">
        <f>ROUND(E78*F78,2)</f>
        <v>0</v>
      </c>
      <c r="H78" s="159">
        <v>0</v>
      </c>
      <c r="I78" s="158">
        <f>ROUND(E78*H78,2)</f>
        <v>0</v>
      </c>
      <c r="J78" s="159">
        <v>50000</v>
      </c>
      <c r="K78" s="158">
        <f>ROUND(E78*J78,2)</f>
        <v>50000</v>
      </c>
      <c r="L78" s="158">
        <v>21</v>
      </c>
      <c r="M78" s="158">
        <f>G78*(1+L78/100)</f>
        <v>0</v>
      </c>
      <c r="N78" s="157">
        <v>0</v>
      </c>
      <c r="O78" s="157">
        <f>ROUND(E78*N78,2)</f>
        <v>0</v>
      </c>
      <c r="P78" s="157">
        <v>0</v>
      </c>
      <c r="Q78" s="157">
        <f>ROUND(E78*P78,2)</f>
        <v>0</v>
      </c>
      <c r="R78" s="158"/>
      <c r="S78" s="158" t="s">
        <v>187</v>
      </c>
      <c r="T78" s="158" t="s">
        <v>139</v>
      </c>
      <c r="U78" s="158">
        <v>0</v>
      </c>
      <c r="V78" s="158">
        <f>ROUND(E78*U78,2)</f>
        <v>0</v>
      </c>
      <c r="W78" s="158"/>
      <c r="X78" s="158" t="s">
        <v>140</v>
      </c>
      <c r="Y78" s="158" t="s">
        <v>141</v>
      </c>
      <c r="Z78" s="148"/>
      <c r="AA78" s="148"/>
      <c r="AB78" s="148"/>
      <c r="AC78" s="148"/>
      <c r="AD78" s="148"/>
      <c r="AE78" s="148"/>
      <c r="AF78" s="148"/>
      <c r="AG78" s="148" t="s">
        <v>142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62" t="s">
        <v>133</v>
      </c>
      <c r="B79" s="163" t="s">
        <v>100</v>
      </c>
      <c r="C79" s="181" t="s">
        <v>101</v>
      </c>
      <c r="D79" s="164"/>
      <c r="E79" s="165"/>
      <c r="F79" s="166"/>
      <c r="G79" s="167">
        <f>SUMIF(AG80:AG80,"&lt;&gt;NOR",G80:G80)</f>
        <v>0</v>
      </c>
      <c r="H79" s="161"/>
      <c r="I79" s="161">
        <f>SUM(I80:I80)</f>
        <v>0</v>
      </c>
      <c r="J79" s="161"/>
      <c r="K79" s="161">
        <f>SUM(K80:K80)</f>
        <v>10000</v>
      </c>
      <c r="L79" s="161"/>
      <c r="M79" s="161">
        <f>SUM(M80:M80)</f>
        <v>0</v>
      </c>
      <c r="N79" s="160"/>
      <c r="O79" s="160">
        <f>SUM(O80:O80)</f>
        <v>0</v>
      </c>
      <c r="P79" s="160"/>
      <c r="Q79" s="160">
        <f>SUM(Q80:Q80)</f>
        <v>0</v>
      </c>
      <c r="R79" s="161"/>
      <c r="S79" s="161"/>
      <c r="T79" s="161"/>
      <c r="U79" s="161"/>
      <c r="V79" s="161">
        <f>SUM(V80:V80)</f>
        <v>0</v>
      </c>
      <c r="W79" s="161"/>
      <c r="X79" s="161"/>
      <c r="Y79" s="161"/>
      <c r="AG79" t="s">
        <v>134</v>
      </c>
    </row>
    <row r="80" spans="1:60" ht="22.5" outlineLevel="1" x14ac:dyDescent="0.2">
      <c r="A80" s="175">
        <v>51</v>
      </c>
      <c r="B80" s="176" t="s">
        <v>253</v>
      </c>
      <c r="C80" s="182" t="s">
        <v>254</v>
      </c>
      <c r="D80" s="177" t="s">
        <v>180</v>
      </c>
      <c r="E80" s="178">
        <v>1</v>
      </c>
      <c r="F80" s="179">
        <v>0</v>
      </c>
      <c r="G80" s="180">
        <f>ROUND(E80*F80,2)</f>
        <v>0</v>
      </c>
      <c r="H80" s="159">
        <v>0</v>
      </c>
      <c r="I80" s="158">
        <f>ROUND(E80*H80,2)</f>
        <v>0</v>
      </c>
      <c r="J80" s="159">
        <v>10000</v>
      </c>
      <c r="K80" s="158">
        <f>ROUND(E80*J80,2)</f>
        <v>10000</v>
      </c>
      <c r="L80" s="158">
        <v>21</v>
      </c>
      <c r="M80" s="158">
        <f>G80*(1+L80/100)</f>
        <v>0</v>
      </c>
      <c r="N80" s="157">
        <v>0</v>
      </c>
      <c r="O80" s="157">
        <f>ROUND(E80*N80,2)</f>
        <v>0</v>
      </c>
      <c r="P80" s="157">
        <v>0</v>
      </c>
      <c r="Q80" s="157">
        <f>ROUND(E80*P80,2)</f>
        <v>0</v>
      </c>
      <c r="R80" s="158"/>
      <c r="S80" s="158" t="s">
        <v>187</v>
      </c>
      <c r="T80" s="158" t="s">
        <v>139</v>
      </c>
      <c r="U80" s="158">
        <v>0</v>
      </c>
      <c r="V80" s="158">
        <f>ROUND(E80*U80,2)</f>
        <v>0</v>
      </c>
      <c r="W80" s="158"/>
      <c r="X80" s="158" t="s">
        <v>140</v>
      </c>
      <c r="Y80" s="158" t="s">
        <v>141</v>
      </c>
      <c r="Z80" s="148"/>
      <c r="AA80" s="148"/>
      <c r="AB80" s="148"/>
      <c r="AC80" s="148"/>
      <c r="AD80" s="148"/>
      <c r="AE80" s="148"/>
      <c r="AF80" s="148"/>
      <c r="AG80" s="148" t="s">
        <v>142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2">
      <c r="A81" s="162" t="s">
        <v>133</v>
      </c>
      <c r="B81" s="163" t="s">
        <v>102</v>
      </c>
      <c r="C81" s="181" t="s">
        <v>103</v>
      </c>
      <c r="D81" s="164"/>
      <c r="E81" s="165"/>
      <c r="F81" s="166"/>
      <c r="G81" s="167">
        <f>SUMIF(AG82:AG82,"&lt;&gt;NOR",G82:G82)</f>
        <v>0</v>
      </c>
      <c r="H81" s="161"/>
      <c r="I81" s="161">
        <f>SUM(I82:I82)</f>
        <v>0</v>
      </c>
      <c r="J81" s="161"/>
      <c r="K81" s="161">
        <f>SUM(K82:K82)</f>
        <v>25000</v>
      </c>
      <c r="L81" s="161"/>
      <c r="M81" s="161">
        <f>SUM(M82:M82)</f>
        <v>0</v>
      </c>
      <c r="N81" s="160"/>
      <c r="O81" s="160">
        <f>SUM(O82:O82)</f>
        <v>0</v>
      </c>
      <c r="P81" s="160"/>
      <c r="Q81" s="160">
        <f>SUM(Q82:Q82)</f>
        <v>0</v>
      </c>
      <c r="R81" s="161"/>
      <c r="S81" s="161"/>
      <c r="T81" s="161"/>
      <c r="U81" s="161"/>
      <c r="V81" s="161">
        <f>SUM(V82:V82)</f>
        <v>0.49</v>
      </c>
      <c r="W81" s="161"/>
      <c r="X81" s="161"/>
      <c r="Y81" s="161"/>
      <c r="AG81" t="s">
        <v>134</v>
      </c>
    </row>
    <row r="82" spans="1:60" ht="22.5" outlineLevel="1" x14ac:dyDescent="0.2">
      <c r="A82" s="169">
        <v>52</v>
      </c>
      <c r="B82" s="170" t="s">
        <v>255</v>
      </c>
      <c r="C82" s="183" t="s">
        <v>256</v>
      </c>
      <c r="D82" s="171" t="s">
        <v>180</v>
      </c>
      <c r="E82" s="172">
        <v>1</v>
      </c>
      <c r="F82" s="173">
        <v>0</v>
      </c>
      <c r="G82" s="174">
        <f>ROUND(E82*F82,2)</f>
        <v>0</v>
      </c>
      <c r="H82" s="159">
        <v>0</v>
      </c>
      <c r="I82" s="158">
        <f>ROUND(E82*H82,2)</f>
        <v>0</v>
      </c>
      <c r="J82" s="159">
        <v>25000</v>
      </c>
      <c r="K82" s="158">
        <f>ROUND(E82*J82,2)</f>
        <v>25000</v>
      </c>
      <c r="L82" s="158">
        <v>21</v>
      </c>
      <c r="M82" s="158">
        <f>G82*(1+L82/100)</f>
        <v>0</v>
      </c>
      <c r="N82" s="157">
        <v>0</v>
      </c>
      <c r="O82" s="157">
        <f>ROUND(E82*N82,2)</f>
        <v>0</v>
      </c>
      <c r="P82" s="157">
        <v>0</v>
      </c>
      <c r="Q82" s="157">
        <f>ROUND(E82*P82,2)</f>
        <v>0</v>
      </c>
      <c r="R82" s="158"/>
      <c r="S82" s="158" t="s">
        <v>138</v>
      </c>
      <c r="T82" s="158" t="s">
        <v>139</v>
      </c>
      <c r="U82" s="158">
        <v>0.49</v>
      </c>
      <c r="V82" s="158">
        <f>ROUND(E82*U82,2)</f>
        <v>0.49</v>
      </c>
      <c r="W82" s="158"/>
      <c r="X82" s="158" t="s">
        <v>140</v>
      </c>
      <c r="Y82" s="158" t="s">
        <v>141</v>
      </c>
      <c r="Z82" s="148"/>
      <c r="AA82" s="148"/>
      <c r="AB82" s="148"/>
      <c r="AC82" s="148"/>
      <c r="AD82" s="148"/>
      <c r="AE82" s="148"/>
      <c r="AF82" s="148"/>
      <c r="AG82" s="148" t="s">
        <v>142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x14ac:dyDescent="0.2">
      <c r="A83" s="3"/>
      <c r="B83" s="4"/>
      <c r="C83" s="184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E83">
        <v>15</v>
      </c>
      <c r="AF83">
        <v>21</v>
      </c>
      <c r="AG83" t="s">
        <v>119</v>
      </c>
    </row>
    <row r="84" spans="1:60" x14ac:dyDescent="0.2">
      <c r="A84" s="151"/>
      <c r="B84" s="152" t="s">
        <v>31</v>
      </c>
      <c r="C84" s="185"/>
      <c r="D84" s="153"/>
      <c r="E84" s="154"/>
      <c r="F84" s="154"/>
      <c r="G84" s="168">
        <f>G8+G10+G13+G18+G21+G23+G25+G27+G33+G35+G38+G43+G48+G50+G55+G62+G65+G70+G75+G77+G79+G81</f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E84">
        <f>SUMIF(L7:L82,AE83,G7:G82)</f>
        <v>0</v>
      </c>
      <c r="AF84">
        <f>SUMIF(L7:L82,AF83,G7:G82)</f>
        <v>0</v>
      </c>
      <c r="AG84" t="s">
        <v>257</v>
      </c>
    </row>
    <row r="85" spans="1:60" x14ac:dyDescent="0.2">
      <c r="A85" s="3"/>
      <c r="B85" s="4"/>
      <c r="C85" s="184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60" x14ac:dyDescent="0.2">
      <c r="A86" s="3"/>
      <c r="B86" s="4"/>
      <c r="C86" s="184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60" x14ac:dyDescent="0.2">
      <c r="A87" s="243" t="s">
        <v>258</v>
      </c>
      <c r="B87" s="243"/>
      <c r="C87" s="244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60" x14ac:dyDescent="0.2">
      <c r="A88" s="245"/>
      <c r="B88" s="246"/>
      <c r="C88" s="247"/>
      <c r="D88" s="246"/>
      <c r="E88" s="246"/>
      <c r="F88" s="246"/>
      <c r="G88" s="248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G88" t="s">
        <v>259</v>
      </c>
    </row>
    <row r="89" spans="1:60" x14ac:dyDescent="0.2">
      <c r="A89" s="249"/>
      <c r="B89" s="250"/>
      <c r="C89" s="251"/>
      <c r="D89" s="250"/>
      <c r="E89" s="250"/>
      <c r="F89" s="250"/>
      <c r="G89" s="25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49"/>
      <c r="B90" s="250"/>
      <c r="C90" s="251"/>
      <c r="D90" s="250"/>
      <c r="E90" s="250"/>
      <c r="F90" s="250"/>
      <c r="G90" s="25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249"/>
      <c r="B91" s="250"/>
      <c r="C91" s="251"/>
      <c r="D91" s="250"/>
      <c r="E91" s="250"/>
      <c r="F91" s="250"/>
      <c r="G91" s="25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253"/>
      <c r="B92" s="254"/>
      <c r="C92" s="255"/>
      <c r="D92" s="254"/>
      <c r="E92" s="254"/>
      <c r="F92" s="254"/>
      <c r="G92" s="256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3"/>
      <c r="B93" s="4"/>
      <c r="C93" s="184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2">
      <c r="C94" s="186"/>
      <c r="D94" s="10"/>
      <c r="AG94" t="s">
        <v>260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</sheetData>
  <mergeCells count="7">
    <mergeCell ref="A87:C87"/>
    <mergeCell ref="A88:G92"/>
    <mergeCell ref="C53:G53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03 Pol'!Názvy_tisku</vt:lpstr>
      <vt:lpstr>oadresa</vt:lpstr>
      <vt:lpstr>Stavba!Objednatel</vt:lpstr>
      <vt:lpstr>Stavba!Objekt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uzivatel4</dc:creator>
  <cp:lastModifiedBy>Borek Petr</cp:lastModifiedBy>
  <cp:lastPrinted>2019-03-19T12:27:02Z</cp:lastPrinted>
  <dcterms:created xsi:type="dcterms:W3CDTF">2009-04-08T07:15:50Z</dcterms:created>
  <dcterms:modified xsi:type="dcterms:W3CDTF">2022-10-12T10:36:01Z</dcterms:modified>
</cp:coreProperties>
</file>